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 tabRatio="928" activeTab="5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02" r:id="rId32"/>
    <sheet name="AT-10 E" sheetId="142" r:id="rId33"/>
    <sheet name="AT-10 F Drinking Water" sheetId="155" r:id="rId34"/>
    <sheet name="AT11_KS Year wise" sheetId="115" r:id="rId35"/>
    <sheet name="AT11A_KS-District wise" sheetId="16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NGO Name" sheetId="151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29_K_D" sheetId="72" r:id="rId65"/>
    <sheet name="AT-30_Coook-cum-Helper" sheetId="65" r:id="rId66"/>
    <sheet name="AT_31_Budget_provision " sheetId="98" r:id="rId67"/>
    <sheet name="AT32_Drought Pry Util" sheetId="148" r:id="rId68"/>
    <sheet name="AT-32A Drought UPry Util" sheetId="149" r:id="rId69"/>
    <sheet name="Separate MME Plan" sheetId="154" r:id="rId70"/>
    <sheet name="Sheet2" sheetId="153" r:id="rId71"/>
  </sheets>
  <definedNames>
    <definedName name="_xlnm.Print_Area" localSheetId="43">'AT_17_Coverage-RBSK '!$A$1:$L$42</definedName>
    <definedName name="_xlnm.Print_Area" localSheetId="45">AT_19_Impl_Agency!$A$1:$J$49</definedName>
    <definedName name="_xlnm.Print_Area" localSheetId="46">'AT_20_CentralCookingagency '!$A$1:$M$43</definedName>
    <definedName name="_xlnm.Print_Area" localSheetId="62">AT_28_RqmtKitchen!$A$1:$R$46</definedName>
    <definedName name="_xlnm.Print_Area" localSheetId="5">AT_2A_fundflow!$A$1:$W$29</definedName>
    <definedName name="_xlnm.Print_Area" localSheetId="66">'AT_31_Budget_provision '!$A$1:$W$35</definedName>
    <definedName name="_xlnm.Print_Area" localSheetId="29">'AT-10 B'!$A$1:$J$42</definedName>
    <definedName name="_xlnm.Print_Area" localSheetId="30">'AT-10 C'!$A$1:$J$33</definedName>
    <definedName name="_xlnm.Print_Area" localSheetId="32">'AT-10 E'!$A$1:$G$41</definedName>
    <definedName name="_xlnm.Print_Area" localSheetId="33">'AT-10 F Drinking Water'!$A$1:$O$41</definedName>
    <definedName name="_xlnm.Print_Area" localSheetId="27">AT10_MME!$A$1:$H$32</definedName>
    <definedName name="_xlnm.Print_Area" localSheetId="28">AT10A_!$A$1:$E$43</definedName>
    <definedName name="_xlnm.Print_Area" localSheetId="34">'AT11_KS Year wise'!$A$1:$K$36</definedName>
    <definedName name="_xlnm.Print_Area" localSheetId="35">'AT11A_KS-District wise'!$A$1:$K$48</definedName>
    <definedName name="_xlnm.Print_Area" localSheetId="36">'AT12_KD-New'!$A$1:$K$44</definedName>
    <definedName name="_xlnm.Print_Area" localSheetId="37">'AT12A_KD-Replacement'!$A$1:$K$46</definedName>
    <definedName name="_xlnm.Print_Area" localSheetId="39">'AT-14'!$A$1:$N$40</definedName>
    <definedName name="_xlnm.Print_Area" localSheetId="40">'AT-14 A'!$A$1:$H$17</definedName>
    <definedName name="_xlnm.Print_Area" localSheetId="41">'AT-15'!$A$1:$L$40</definedName>
    <definedName name="_xlnm.Print_Area" localSheetId="42">'AT-16'!$A$1:$K$40</definedName>
    <definedName name="_xlnm.Print_Area" localSheetId="44">'AT18_Details_Community '!$A$1:$F$43</definedName>
    <definedName name="_xlnm.Print_Area" localSheetId="3">'AT-1-Gen_Info '!$A$1:$V$57</definedName>
    <definedName name="_xlnm.Print_Area" localSheetId="52">'AT-24'!$A$1:$M$41</definedName>
    <definedName name="_xlnm.Print_Area" localSheetId="55">AT26_NoWD!$A$1:$L$31</definedName>
    <definedName name="_xlnm.Print_Area" localSheetId="56">AT26A_NoWD!$A$1:$K$32</definedName>
    <definedName name="_xlnm.Print_Area" localSheetId="57">AT27_Req_FG_CA_Pry!$A$1:$R$45</definedName>
    <definedName name="_xlnm.Print_Area" localSheetId="58">'AT27A_Req_FG_CA_U Pry '!$A$1:$R$45</definedName>
    <definedName name="_xlnm.Print_Area" localSheetId="59">'AT27B_Req_FG_CA_N CLP'!$A$1:$N$45</definedName>
    <definedName name="_xlnm.Print_Area" localSheetId="60">'AT27C_Req_FG_Drought -Pry '!$A$1:$N$45</definedName>
    <definedName name="_xlnm.Print_Area" localSheetId="61">'AT27D_Req_FG_Drought -UPry '!$A$1:$N$46</definedName>
    <definedName name="_xlnm.Print_Area" localSheetId="63">'AT-28A_RqmtPlinthArea'!$A$1:$S$42</definedName>
    <definedName name="_xlnm.Print_Area" localSheetId="64">AT29_K_D!$A$1:$AF$50</definedName>
    <definedName name="_xlnm.Print_Area" localSheetId="4">'AT-2-S1 BUDGET'!$A$1:$V$33</definedName>
    <definedName name="_xlnm.Print_Area" localSheetId="6">'AT-3'!$A$1:$H$41</definedName>
    <definedName name="_xlnm.Print_Area" localSheetId="65">'AT-30_Coook-cum-Helper'!$A$1:$L$43</definedName>
    <definedName name="_xlnm.Print_Area" localSheetId="67">'AT32_Drought Pry Util'!$A$1:$J$43</definedName>
    <definedName name="_xlnm.Print_Area" localSheetId="68">'AT-32A Drought UPry Util'!$A$1:$J$43</definedName>
    <definedName name="_xlnm.Print_Area" localSheetId="7">'AT3A_cvrg(Insti)_PY'!$A$1:$N$47</definedName>
    <definedName name="_xlnm.Print_Area" localSheetId="8">'AT3B_cvrg(Insti)_UPY '!$A$1:$N$47</definedName>
    <definedName name="_xlnm.Print_Area" localSheetId="9">'AT3C_cvrg(Insti)_UPY '!$A$1:$N$47</definedName>
    <definedName name="_xlnm.Print_Area" localSheetId="12">'AT-4B'!$A$1:$G$39</definedName>
    <definedName name="_xlnm.Print_Area" localSheetId="24">'AT-8_Hon_CCH_Pry'!$A$1:$V$45</definedName>
    <definedName name="_xlnm.Print_Area" localSheetId="25">'AT-8A_Hon_CCH_UPry'!$A$1:$V$45</definedName>
    <definedName name="_xlnm.Print_Area" localSheetId="26">AT9_TA!$A$1:$I$43</definedName>
    <definedName name="_xlnm.Print_Area" localSheetId="1">Contents!$A$1:$C$65</definedName>
    <definedName name="_xlnm.Print_Area" localSheetId="10">'enrolment vs availed_PY'!$A$1:$Q$46</definedName>
    <definedName name="_xlnm.Print_Area" localSheetId="11">'enrolment vs availed_UPY'!$A$1:$Q$48</definedName>
    <definedName name="_xlnm.Print_Area" localSheetId="0">'First-Page'!$A$1:$P$32</definedName>
    <definedName name="_xlnm.Print_Area" localSheetId="38">'Mode of cooking'!$A$1:$H$41</definedName>
    <definedName name="_xlnm.Print_Area" localSheetId="69">'Separate MME Plan'!$A$1:$J$29</definedName>
    <definedName name="_xlnm.Print_Area" localSheetId="2">Sheet1!$A$1:$P$26</definedName>
    <definedName name="_xlnm.Print_Area" localSheetId="54">'Sheet1 (2)'!$A$1:$J$24</definedName>
    <definedName name="_xlnm.Print_Area" localSheetId="13">T5_PLAN_vs_PRFM!$A$1:$J$43</definedName>
    <definedName name="_xlnm.Print_Area" localSheetId="14">'T5A_PLAN_vs_PRFM '!$A$1:$J$43</definedName>
    <definedName name="_xlnm.Print_Area" localSheetId="15">'T5B_PLAN_vs_PRFM  (2)'!$A$1:$J$43</definedName>
    <definedName name="_xlnm.Print_Area" localSheetId="16">'T5C_Drought_PLAN_vs_PRFM '!$A$1:$J$43</definedName>
    <definedName name="_xlnm.Print_Area" localSheetId="17">'T5D_Drought_PLAN_vs_PRFM  '!$A$1:$J$43</definedName>
    <definedName name="_xlnm.Print_Area" localSheetId="18">T6_FG_py_Utlsn!$A$1:$L$43</definedName>
    <definedName name="_xlnm.Print_Area" localSheetId="19">'T6A_FG_Upy_Utlsn '!$A$1:$L$44</definedName>
    <definedName name="_xlnm.Print_Area" localSheetId="20">T6B_Pay_FG_FCI_Pry!$A$1:$M$47</definedName>
    <definedName name="_xlnm.Print_Area" localSheetId="21">T6C_Coarse_Grain!$A$1:$L$44</definedName>
    <definedName name="_xlnm.Print_Area" localSheetId="22">T7_CC_PY_Utlsn!$A$1:$Q$45</definedName>
    <definedName name="_xlnm.Print_Area" localSheetId="23">'T7ACC_UPY_Utlsn '!$A$1:$Q$45</definedName>
  </definedNames>
  <calcPr calcId="162913"/>
</workbook>
</file>

<file path=xl/calcChain.xml><?xml version="1.0" encoding="utf-8"?>
<calcChain xmlns="http://schemas.openxmlformats.org/spreadsheetml/2006/main">
  <c r="F12" i="78" l="1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7" i="78"/>
  <c r="F28" i="78"/>
  <c r="F29" i="78"/>
  <c r="F30" i="78"/>
  <c r="F31" i="78"/>
  <c r="F32" i="78"/>
  <c r="F33" i="78"/>
  <c r="F34" i="78"/>
  <c r="F35" i="78"/>
  <c r="F11" i="78"/>
  <c r="F10" i="155" l="1"/>
  <c r="M10" i="155"/>
  <c r="F11" i="155"/>
  <c r="F34" i="155" s="1"/>
  <c r="M11" i="155"/>
  <c r="F12" i="155"/>
  <c r="M12" i="155"/>
  <c r="F13" i="155"/>
  <c r="M13" i="155"/>
  <c r="F14" i="155"/>
  <c r="M14" i="155"/>
  <c r="F15" i="155"/>
  <c r="M15" i="155"/>
  <c r="F16" i="155"/>
  <c r="M16" i="155"/>
  <c r="F17" i="155"/>
  <c r="M17" i="155"/>
  <c r="F18" i="155"/>
  <c r="M18" i="155"/>
  <c r="F19" i="155"/>
  <c r="M19" i="155"/>
  <c r="F20" i="155"/>
  <c r="M20" i="155"/>
  <c r="F21" i="155"/>
  <c r="M21" i="155"/>
  <c r="F22" i="155"/>
  <c r="M22" i="155"/>
  <c r="F23" i="155"/>
  <c r="M23" i="155"/>
  <c r="F24" i="155"/>
  <c r="M24" i="155"/>
  <c r="F25" i="155"/>
  <c r="M25" i="155"/>
  <c r="F26" i="155"/>
  <c r="M26" i="155"/>
  <c r="F27" i="155"/>
  <c r="M27" i="155"/>
  <c r="F28" i="155"/>
  <c r="M28" i="155"/>
  <c r="F29" i="155"/>
  <c r="M29" i="155"/>
  <c r="F30" i="155"/>
  <c r="M30" i="155"/>
  <c r="F31" i="155"/>
  <c r="M31" i="155"/>
  <c r="F32" i="155"/>
  <c r="M32" i="155"/>
  <c r="F33" i="155"/>
  <c r="M33" i="155"/>
  <c r="E34" i="155"/>
  <c r="G34" i="155"/>
  <c r="H34" i="155"/>
  <c r="I34" i="155"/>
  <c r="J34" i="155"/>
  <c r="K34" i="155"/>
  <c r="L34" i="155"/>
  <c r="N34" i="155"/>
  <c r="O34" i="155"/>
  <c r="M34" i="155" l="1"/>
  <c r="E44" i="72"/>
  <c r="D44" i="72"/>
  <c r="E42" i="86" l="1"/>
  <c r="C42" i="86"/>
  <c r="D42" i="86"/>
  <c r="G36" i="86"/>
  <c r="F36" i="5"/>
  <c r="N23" i="96" l="1"/>
  <c r="J23" i="96"/>
  <c r="Q23" i="96"/>
  <c r="P23" i="96"/>
  <c r="O23" i="96"/>
  <c r="C25" i="96" l="1"/>
  <c r="D25" i="96"/>
  <c r="E25" i="96"/>
  <c r="T17" i="96"/>
  <c r="T18" i="96"/>
  <c r="T19" i="96"/>
  <c r="T20" i="96"/>
  <c r="T16" i="96"/>
  <c r="T21" i="96" s="1"/>
  <c r="C21" i="96"/>
  <c r="D21" i="96"/>
  <c r="E21" i="96"/>
  <c r="F16" i="96"/>
  <c r="F17" i="96"/>
  <c r="F18" i="96"/>
  <c r="F19" i="96"/>
  <c r="F20" i="96"/>
  <c r="F21" i="96" l="1"/>
  <c r="D26" i="96"/>
  <c r="E26" i="96"/>
  <c r="C26" i="96"/>
  <c r="F25" i="96"/>
  <c r="F26" i="96" s="1"/>
  <c r="C36" i="139" l="1"/>
  <c r="D36" i="139"/>
  <c r="E36" i="139"/>
  <c r="F36" i="139"/>
  <c r="G36" i="139"/>
  <c r="H36" i="139"/>
  <c r="I36" i="139"/>
  <c r="J36" i="139"/>
  <c r="K36" i="139"/>
  <c r="L36" i="139"/>
  <c r="M36" i="139"/>
  <c r="N36" i="139"/>
  <c r="O36" i="139"/>
  <c r="P36" i="139"/>
  <c r="C21" i="154"/>
  <c r="C35" i="101" l="1"/>
  <c r="D35" i="101"/>
  <c r="E35" i="101"/>
  <c r="F35" i="101"/>
  <c r="G35" i="101"/>
  <c r="H35" i="101"/>
  <c r="I35" i="101"/>
  <c r="J35" i="101"/>
  <c r="K35" i="101"/>
  <c r="L35" i="101"/>
  <c r="M35" i="101"/>
  <c r="N35" i="101"/>
  <c r="O35" i="101"/>
  <c r="P35" i="101"/>
  <c r="N37" i="88" l="1"/>
  <c r="O37" i="88"/>
  <c r="P13" i="88"/>
  <c r="P14" i="88"/>
  <c r="P15" i="88"/>
  <c r="P16" i="88"/>
  <c r="P17" i="88"/>
  <c r="P18" i="88"/>
  <c r="P19" i="88"/>
  <c r="P20" i="88"/>
  <c r="P21" i="88"/>
  <c r="P22" i="88"/>
  <c r="P23" i="88"/>
  <c r="P24" i="88"/>
  <c r="P25" i="88"/>
  <c r="P26" i="88"/>
  <c r="P27" i="88"/>
  <c r="P28" i="88"/>
  <c r="P29" i="88"/>
  <c r="P30" i="88"/>
  <c r="P31" i="88"/>
  <c r="P32" i="88"/>
  <c r="P33" i="88"/>
  <c r="P34" i="88"/>
  <c r="P35" i="88"/>
  <c r="P36" i="88"/>
  <c r="P37" i="88" l="1"/>
  <c r="H13" i="127" l="1"/>
  <c r="H14" i="127"/>
  <c r="H15" i="127"/>
  <c r="H16" i="127"/>
  <c r="H17" i="127"/>
  <c r="H18" i="127"/>
  <c r="H19" i="127"/>
  <c r="H20" i="127"/>
  <c r="H21" i="127"/>
  <c r="H22" i="127"/>
  <c r="H23" i="127"/>
  <c r="H24" i="127"/>
  <c r="H25" i="127"/>
  <c r="H26" i="127"/>
  <c r="H27" i="127"/>
  <c r="H28" i="127"/>
  <c r="H29" i="127"/>
  <c r="H30" i="127"/>
  <c r="H31" i="127"/>
  <c r="H32" i="127"/>
  <c r="H33" i="127"/>
  <c r="H34" i="127"/>
  <c r="H35" i="127"/>
  <c r="H12" i="127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12" i="4"/>
  <c r="D26" i="14" l="1"/>
  <c r="E26" i="14"/>
  <c r="F26" i="14"/>
  <c r="C26" i="14"/>
  <c r="O35" i="78"/>
  <c r="P35" i="78"/>
  <c r="Q35" i="78"/>
  <c r="R11" i="78"/>
  <c r="S11" i="78" s="1"/>
  <c r="R12" i="78"/>
  <c r="S12" i="78" s="1"/>
  <c r="R13" i="78"/>
  <c r="S13" i="78" s="1"/>
  <c r="R14" i="78"/>
  <c r="S14" i="78" s="1"/>
  <c r="R15" i="78"/>
  <c r="S15" i="78" s="1"/>
  <c r="R16" i="78"/>
  <c r="S16" i="78" s="1"/>
  <c r="R17" i="78"/>
  <c r="S17" i="78" s="1"/>
  <c r="R18" i="78"/>
  <c r="S18" i="78" s="1"/>
  <c r="R19" i="78"/>
  <c r="S19" i="78" s="1"/>
  <c r="R20" i="78"/>
  <c r="S20" i="78" s="1"/>
  <c r="R21" i="78"/>
  <c r="S21" i="78" s="1"/>
  <c r="R22" i="78"/>
  <c r="S22" i="78" s="1"/>
  <c r="R23" i="78"/>
  <c r="S23" i="78" s="1"/>
  <c r="R24" i="78"/>
  <c r="S24" i="78" s="1"/>
  <c r="R25" i="78"/>
  <c r="S25" i="78" s="1"/>
  <c r="R26" i="78"/>
  <c r="S26" i="78" s="1"/>
  <c r="R27" i="78"/>
  <c r="S27" i="78" s="1"/>
  <c r="R28" i="78"/>
  <c r="S28" i="78" s="1"/>
  <c r="R29" i="78"/>
  <c r="S29" i="78" s="1"/>
  <c r="R30" i="78"/>
  <c r="S30" i="78" s="1"/>
  <c r="R31" i="78"/>
  <c r="S31" i="78" s="1"/>
  <c r="R32" i="78"/>
  <c r="S32" i="78" s="1"/>
  <c r="R33" i="78"/>
  <c r="S33" i="78" s="1"/>
  <c r="R34" i="78"/>
  <c r="S34" i="78" s="1"/>
  <c r="K35" i="78"/>
  <c r="L35" i="78"/>
  <c r="M35" i="78"/>
  <c r="N11" i="78"/>
  <c r="N12" i="78"/>
  <c r="N13" i="78"/>
  <c r="N14" i="78"/>
  <c r="N15" i="78"/>
  <c r="N16" i="78"/>
  <c r="N17" i="78"/>
  <c r="N18" i="78"/>
  <c r="N19" i="78"/>
  <c r="N20" i="78"/>
  <c r="N21" i="78"/>
  <c r="N22" i="78"/>
  <c r="N23" i="78"/>
  <c r="N24" i="78"/>
  <c r="N25" i="78"/>
  <c r="N26" i="78"/>
  <c r="N27" i="78"/>
  <c r="N28" i="78"/>
  <c r="N29" i="78"/>
  <c r="N30" i="78"/>
  <c r="N31" i="78"/>
  <c r="N32" i="78"/>
  <c r="N33" i="78"/>
  <c r="N34" i="78"/>
  <c r="G35" i="78"/>
  <c r="H35" i="78"/>
  <c r="I35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27" i="78"/>
  <c r="J28" i="78"/>
  <c r="J29" i="78"/>
  <c r="J30" i="78"/>
  <c r="J31" i="78"/>
  <c r="J32" i="78"/>
  <c r="J33" i="78"/>
  <c r="J34" i="78"/>
  <c r="S35" i="78" l="1"/>
  <c r="R35" i="78"/>
  <c r="N35" i="78"/>
  <c r="J35" i="78"/>
  <c r="E36" i="93"/>
  <c r="F36" i="93"/>
  <c r="G36" i="93"/>
  <c r="H36" i="93"/>
  <c r="I36" i="93"/>
  <c r="J36" i="93"/>
  <c r="K35" i="93"/>
  <c r="K36" i="93" s="1"/>
  <c r="L35" i="93"/>
  <c r="L36" i="93" s="1"/>
  <c r="AA35" i="72" l="1"/>
  <c r="AB35" i="72"/>
  <c r="AC35" i="72"/>
  <c r="AD35" i="72"/>
  <c r="AE35" i="72"/>
  <c r="AF11" i="72"/>
  <c r="AF12" i="72"/>
  <c r="AF13" i="72"/>
  <c r="AF14" i="72"/>
  <c r="AF15" i="72"/>
  <c r="AF16" i="72"/>
  <c r="AF17" i="72"/>
  <c r="AF18" i="72"/>
  <c r="AF19" i="72"/>
  <c r="AF20" i="72"/>
  <c r="AF21" i="72"/>
  <c r="AF22" i="72"/>
  <c r="AF23" i="72"/>
  <c r="AF24" i="72"/>
  <c r="AF25" i="72"/>
  <c r="AF26" i="72"/>
  <c r="AF27" i="72"/>
  <c r="AF28" i="72"/>
  <c r="AF29" i="72"/>
  <c r="AF30" i="72"/>
  <c r="AF31" i="72"/>
  <c r="AF32" i="72"/>
  <c r="AF33" i="72"/>
  <c r="AF34" i="72"/>
  <c r="AF35" i="72" l="1"/>
  <c r="D25" i="98"/>
  <c r="E25" i="98"/>
  <c r="F25" i="98"/>
  <c r="G25" i="98"/>
  <c r="H25" i="98"/>
  <c r="L25" i="98"/>
  <c r="M25" i="98"/>
  <c r="N25" i="98"/>
  <c r="O25" i="98"/>
  <c r="P25" i="98"/>
  <c r="Q25" i="98"/>
  <c r="C25" i="98"/>
  <c r="T22" i="98"/>
  <c r="T23" i="98"/>
  <c r="S22" i="98"/>
  <c r="V22" i="98" s="1"/>
  <c r="S23" i="98"/>
  <c r="R22" i="98"/>
  <c r="R23" i="98"/>
  <c r="T21" i="98"/>
  <c r="S21" i="98"/>
  <c r="R21" i="98"/>
  <c r="K22" i="98"/>
  <c r="K23" i="98"/>
  <c r="W23" i="98" s="1"/>
  <c r="J22" i="98"/>
  <c r="J23" i="98"/>
  <c r="V23" i="98" s="1"/>
  <c r="I22" i="98"/>
  <c r="I23" i="98"/>
  <c r="K21" i="98"/>
  <c r="J21" i="98"/>
  <c r="V21" i="98" s="1"/>
  <c r="I21" i="98"/>
  <c r="T16" i="98"/>
  <c r="T17" i="98"/>
  <c r="T18" i="98"/>
  <c r="T19" i="98"/>
  <c r="S16" i="98"/>
  <c r="S17" i="98"/>
  <c r="S18" i="98"/>
  <c r="S19" i="98"/>
  <c r="R16" i="98"/>
  <c r="R17" i="98"/>
  <c r="R18" i="98"/>
  <c r="R19" i="98"/>
  <c r="T15" i="98"/>
  <c r="S15" i="98"/>
  <c r="R15" i="98"/>
  <c r="K16" i="98"/>
  <c r="K17" i="98"/>
  <c r="W17" i="98" s="1"/>
  <c r="K18" i="98"/>
  <c r="K19" i="98"/>
  <c r="J16" i="98"/>
  <c r="J17" i="98"/>
  <c r="V17" i="98" s="1"/>
  <c r="J18" i="98"/>
  <c r="J19" i="98"/>
  <c r="I16" i="98"/>
  <c r="I17" i="98"/>
  <c r="U17" i="98" s="1"/>
  <c r="I18" i="98"/>
  <c r="I19" i="98"/>
  <c r="K15" i="98"/>
  <c r="J15" i="98"/>
  <c r="V15" i="98" s="1"/>
  <c r="I15" i="98"/>
  <c r="V19" i="98" l="1"/>
  <c r="U19" i="98"/>
  <c r="W19" i="98"/>
  <c r="W21" i="98"/>
  <c r="I25" i="98"/>
  <c r="U15" i="98"/>
  <c r="W15" i="98"/>
  <c r="U18" i="98"/>
  <c r="U16" i="98"/>
  <c r="V18" i="98"/>
  <c r="V16" i="98"/>
  <c r="W18" i="98"/>
  <c r="W16" i="98"/>
  <c r="S25" i="98"/>
  <c r="U21" i="98"/>
  <c r="U22" i="98"/>
  <c r="W22" i="98"/>
  <c r="R25" i="98"/>
  <c r="T25" i="98"/>
  <c r="W25" i="98"/>
  <c r="K25" i="98"/>
  <c r="U23" i="98"/>
  <c r="J25" i="98"/>
  <c r="C34" i="103"/>
  <c r="D34" i="103"/>
  <c r="E34" i="103"/>
  <c r="F34" i="103"/>
  <c r="G34" i="103"/>
  <c r="H34" i="103"/>
  <c r="V25" i="98" l="1"/>
  <c r="U25" i="98"/>
  <c r="C36" i="119"/>
  <c r="D36" i="119"/>
  <c r="E36" i="119"/>
  <c r="F36" i="119"/>
  <c r="G36" i="119"/>
  <c r="H36" i="119"/>
  <c r="I36" i="119"/>
  <c r="J36" i="119"/>
  <c r="K36" i="119"/>
  <c r="L36" i="119"/>
  <c r="M36" i="119"/>
  <c r="J12" i="84" l="1"/>
  <c r="J13" i="84"/>
  <c r="J14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30" i="84"/>
  <c r="J31" i="84"/>
  <c r="J32" i="84"/>
  <c r="J33" i="84"/>
  <c r="J34" i="84"/>
  <c r="U35" i="72" l="1"/>
  <c r="V35" i="72"/>
  <c r="W35" i="72"/>
  <c r="X35" i="72"/>
  <c r="Y35" i="72"/>
  <c r="Z11" i="72"/>
  <c r="Z12" i="72"/>
  <c r="Z13" i="72"/>
  <c r="Z14" i="72"/>
  <c r="Z15" i="72"/>
  <c r="Z16" i="72"/>
  <c r="Z17" i="72"/>
  <c r="Z18" i="72"/>
  <c r="Z19" i="72"/>
  <c r="Z20" i="72"/>
  <c r="Z21" i="72"/>
  <c r="Z22" i="72"/>
  <c r="Z23" i="72"/>
  <c r="Z24" i="72"/>
  <c r="Z25" i="72"/>
  <c r="Z26" i="72"/>
  <c r="Z27" i="72"/>
  <c r="Z28" i="72"/>
  <c r="Z29" i="72"/>
  <c r="Z30" i="72"/>
  <c r="Z31" i="72"/>
  <c r="Z32" i="72"/>
  <c r="Z33" i="72"/>
  <c r="Z34" i="72"/>
  <c r="O35" i="72"/>
  <c r="P35" i="72"/>
  <c r="Q35" i="72"/>
  <c r="R35" i="72"/>
  <c r="S35" i="72"/>
  <c r="T11" i="72"/>
  <c r="T12" i="72"/>
  <c r="T13" i="72"/>
  <c r="T14" i="72"/>
  <c r="T15" i="72"/>
  <c r="T16" i="72"/>
  <c r="T17" i="72"/>
  <c r="T18" i="72"/>
  <c r="T19" i="72"/>
  <c r="T20" i="72"/>
  <c r="T21" i="72"/>
  <c r="T22" i="72"/>
  <c r="T23" i="72"/>
  <c r="T24" i="72"/>
  <c r="T25" i="72"/>
  <c r="T26" i="72"/>
  <c r="T27" i="72"/>
  <c r="T28" i="72"/>
  <c r="T29" i="72"/>
  <c r="T30" i="72"/>
  <c r="T31" i="72"/>
  <c r="T32" i="72"/>
  <c r="T33" i="72"/>
  <c r="T34" i="72"/>
  <c r="I35" i="72"/>
  <c r="J35" i="72"/>
  <c r="K35" i="72"/>
  <c r="L35" i="72"/>
  <c r="M35" i="72"/>
  <c r="N11" i="72"/>
  <c r="N12" i="72"/>
  <c r="N13" i="72"/>
  <c r="N14" i="72"/>
  <c r="N15" i="72"/>
  <c r="N16" i="72"/>
  <c r="N17" i="72"/>
  <c r="N18" i="72"/>
  <c r="N19" i="72"/>
  <c r="N20" i="72"/>
  <c r="N21" i="72"/>
  <c r="N22" i="72"/>
  <c r="N23" i="72"/>
  <c r="N24" i="72"/>
  <c r="N25" i="72"/>
  <c r="N26" i="72"/>
  <c r="N27" i="72"/>
  <c r="N28" i="72"/>
  <c r="N29" i="72"/>
  <c r="N30" i="72"/>
  <c r="N31" i="72"/>
  <c r="N32" i="72"/>
  <c r="N33" i="72"/>
  <c r="N34" i="72"/>
  <c r="Z35" i="72" l="1"/>
  <c r="N35" i="72"/>
  <c r="T35" i="72"/>
  <c r="G12" i="72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F12" i="72"/>
  <c r="F13" i="72"/>
  <c r="F14" i="72"/>
  <c r="F15" i="72"/>
  <c r="F16" i="72"/>
  <c r="F17" i="72"/>
  <c r="F18" i="72"/>
  <c r="F19" i="72"/>
  <c r="F20" i="72"/>
  <c r="F21" i="72"/>
  <c r="F22" i="72"/>
  <c r="F23" i="72"/>
  <c r="F24" i="72"/>
  <c r="F25" i="72"/>
  <c r="F26" i="72"/>
  <c r="F27" i="72"/>
  <c r="F28" i="72"/>
  <c r="F29" i="72"/>
  <c r="F30" i="72"/>
  <c r="F31" i="72"/>
  <c r="F32" i="72"/>
  <c r="F33" i="72"/>
  <c r="F34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G11" i="72"/>
  <c r="F11" i="72"/>
  <c r="E11" i="72"/>
  <c r="G35" i="72" l="1"/>
  <c r="F35" i="72"/>
  <c r="E35" i="72"/>
  <c r="K35" i="65"/>
  <c r="I12" i="65" l="1"/>
  <c r="I13" i="65"/>
  <c r="I14" i="65"/>
  <c r="I15" i="65"/>
  <c r="I16" i="65"/>
  <c r="I17" i="65"/>
  <c r="I18" i="65"/>
  <c r="I19" i="65"/>
  <c r="I20" i="65"/>
  <c r="I21" i="65"/>
  <c r="I22" i="65"/>
  <c r="I23" i="65"/>
  <c r="I24" i="65"/>
  <c r="I25" i="65"/>
  <c r="I26" i="65"/>
  <c r="I27" i="65"/>
  <c r="I28" i="65"/>
  <c r="I29" i="65"/>
  <c r="I30" i="65"/>
  <c r="I31" i="65"/>
  <c r="I32" i="65"/>
  <c r="I33" i="65"/>
  <c r="I34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34" i="65"/>
  <c r="I11" i="65"/>
  <c r="H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11" i="65"/>
  <c r="C34" i="65"/>
  <c r="D35" i="65" l="1"/>
  <c r="E35" i="65"/>
  <c r="H35" i="65"/>
  <c r="I35" i="65"/>
  <c r="G36" i="114" l="1"/>
  <c r="J36" i="88"/>
  <c r="G36" i="88"/>
  <c r="F40" i="109" l="1"/>
  <c r="E40" i="109"/>
  <c r="C40" i="109"/>
  <c r="C33" i="124"/>
  <c r="D33" i="124"/>
  <c r="E33" i="124"/>
  <c r="F33" i="124"/>
  <c r="G33" i="124"/>
  <c r="H33" i="124"/>
  <c r="I33" i="124"/>
  <c r="J33" i="124"/>
  <c r="K33" i="124"/>
  <c r="L33" i="124"/>
  <c r="M33" i="124"/>
  <c r="N33" i="124"/>
  <c r="C33" i="142"/>
  <c r="D33" i="142"/>
  <c r="E33" i="142"/>
  <c r="F33" i="142"/>
  <c r="G33" i="142"/>
  <c r="D35" i="102"/>
  <c r="G34" i="102"/>
  <c r="F33" i="102"/>
  <c r="G33" i="102" s="1"/>
  <c r="G32" i="102"/>
  <c r="G31" i="102"/>
  <c r="G30" i="102"/>
  <c r="F29" i="102"/>
  <c r="G29" i="102" s="1"/>
  <c r="G28" i="102"/>
  <c r="G27" i="102"/>
  <c r="G26" i="102"/>
  <c r="G25" i="102"/>
  <c r="G24" i="102"/>
  <c r="G23" i="102"/>
  <c r="F21" i="102"/>
  <c r="E21" i="102"/>
  <c r="E20" i="102"/>
  <c r="G20" i="102" s="1"/>
  <c r="F19" i="102"/>
  <c r="E19" i="102"/>
  <c r="F18" i="102"/>
  <c r="G18" i="102" s="1"/>
  <c r="E17" i="102"/>
  <c r="G17" i="102" s="1"/>
  <c r="G16" i="102"/>
  <c r="G15" i="102"/>
  <c r="G14" i="102"/>
  <c r="G13" i="102"/>
  <c r="B33" i="123"/>
  <c r="J33" i="123"/>
  <c r="E33" i="123"/>
  <c r="C37" i="138"/>
  <c r="D37" i="138"/>
  <c r="E37" i="138"/>
  <c r="G21" i="102" l="1"/>
  <c r="F35" i="102"/>
  <c r="G19" i="102"/>
  <c r="E35" i="102"/>
  <c r="G35" i="102" s="1"/>
  <c r="C35" i="78" l="1"/>
  <c r="D35" i="78"/>
  <c r="O35" i="62"/>
  <c r="P35" i="62"/>
  <c r="Q35" i="62"/>
  <c r="R11" i="62"/>
  <c r="R12" i="62"/>
  <c r="R13" i="62"/>
  <c r="R14" i="62"/>
  <c r="R15" i="62"/>
  <c r="R16" i="62"/>
  <c r="R17" i="62"/>
  <c r="R18" i="62"/>
  <c r="R19" i="62"/>
  <c r="R20" i="62"/>
  <c r="R21" i="62"/>
  <c r="R22" i="62"/>
  <c r="R23" i="62"/>
  <c r="R24" i="62"/>
  <c r="R25" i="62"/>
  <c r="R26" i="62"/>
  <c r="R27" i="62"/>
  <c r="R28" i="62"/>
  <c r="R29" i="62"/>
  <c r="R30" i="62"/>
  <c r="R31" i="62"/>
  <c r="R32" i="62"/>
  <c r="R33" i="62"/>
  <c r="R34" i="62"/>
  <c r="K35" i="62"/>
  <c r="N35" i="62" s="1"/>
  <c r="L35" i="62"/>
  <c r="M35" i="62"/>
  <c r="N11" i="62"/>
  <c r="N12" i="62"/>
  <c r="N13" i="62"/>
  <c r="N14" i="62"/>
  <c r="N15" i="62"/>
  <c r="N16" i="62"/>
  <c r="N17" i="62"/>
  <c r="N18" i="62"/>
  <c r="N19" i="62"/>
  <c r="N20" i="62"/>
  <c r="N21" i="62"/>
  <c r="N22" i="62"/>
  <c r="N23" i="62"/>
  <c r="N24" i="62"/>
  <c r="N25" i="62"/>
  <c r="N26" i="62"/>
  <c r="N27" i="62"/>
  <c r="N28" i="62"/>
  <c r="N29" i="62"/>
  <c r="N30" i="62"/>
  <c r="N31" i="62"/>
  <c r="N32" i="62"/>
  <c r="N33" i="62"/>
  <c r="N34" i="62"/>
  <c r="G35" i="62"/>
  <c r="H35" i="62"/>
  <c r="I35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E35" i="62"/>
  <c r="D12" i="62"/>
  <c r="D12" i="72" s="1"/>
  <c r="D13" i="62"/>
  <c r="D13" i="72" s="1"/>
  <c r="D14" i="62"/>
  <c r="D14" i="72" s="1"/>
  <c r="D15" i="62"/>
  <c r="D15" i="72" s="1"/>
  <c r="D16" i="62"/>
  <c r="D16" i="72" s="1"/>
  <c r="D17" i="62"/>
  <c r="D17" i="72" s="1"/>
  <c r="D18" i="62"/>
  <c r="D18" i="72" s="1"/>
  <c r="D19" i="62"/>
  <c r="D19" i="72" s="1"/>
  <c r="D20" i="62"/>
  <c r="D20" i="72" s="1"/>
  <c r="D21" i="62"/>
  <c r="D21" i="72" s="1"/>
  <c r="D22" i="62"/>
  <c r="D22" i="72" s="1"/>
  <c r="D23" i="62"/>
  <c r="D23" i="72" s="1"/>
  <c r="D24" i="62"/>
  <c r="D24" i="72" s="1"/>
  <c r="D25" i="62"/>
  <c r="D25" i="72" s="1"/>
  <c r="D26" i="62"/>
  <c r="D26" i="72" s="1"/>
  <c r="D27" i="62"/>
  <c r="D27" i="72" s="1"/>
  <c r="D28" i="62"/>
  <c r="D28" i="72" s="1"/>
  <c r="D29" i="62"/>
  <c r="D29" i="72" s="1"/>
  <c r="D30" i="62"/>
  <c r="D30" i="72" s="1"/>
  <c r="D31" i="62"/>
  <c r="D31" i="72" s="1"/>
  <c r="D32" i="62"/>
  <c r="D32" i="72" s="1"/>
  <c r="D33" i="62"/>
  <c r="D33" i="72" s="1"/>
  <c r="D34" i="62"/>
  <c r="D34" i="72" s="1"/>
  <c r="D11" i="62"/>
  <c r="D11" i="72" s="1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11" i="62"/>
  <c r="J35" i="62" l="1"/>
  <c r="R35" i="62"/>
  <c r="D35" i="72"/>
  <c r="F11" i="62"/>
  <c r="C11" i="72"/>
  <c r="F32" i="62"/>
  <c r="C32" i="72"/>
  <c r="H32" i="72" s="1"/>
  <c r="F28" i="62"/>
  <c r="C28" i="72"/>
  <c r="H28" i="72" s="1"/>
  <c r="F24" i="62"/>
  <c r="C24" i="72"/>
  <c r="H24" i="72" s="1"/>
  <c r="F20" i="62"/>
  <c r="C20" i="72"/>
  <c r="H20" i="72" s="1"/>
  <c r="F16" i="62"/>
  <c r="C16" i="72"/>
  <c r="H16" i="72" s="1"/>
  <c r="F12" i="62"/>
  <c r="C12" i="72"/>
  <c r="H12" i="72" s="1"/>
  <c r="F27" i="62"/>
  <c r="C27" i="72"/>
  <c r="H27" i="72" s="1"/>
  <c r="F23" i="62"/>
  <c r="C23" i="72"/>
  <c r="H23" i="72" s="1"/>
  <c r="F19" i="62"/>
  <c r="C19" i="72"/>
  <c r="H19" i="72" s="1"/>
  <c r="F15" i="62"/>
  <c r="C15" i="72"/>
  <c r="H15" i="72" s="1"/>
  <c r="F31" i="62"/>
  <c r="C31" i="72"/>
  <c r="H31" i="72" s="1"/>
  <c r="F34" i="62"/>
  <c r="C34" i="72"/>
  <c r="H34" i="72" s="1"/>
  <c r="F30" i="62"/>
  <c r="C30" i="72"/>
  <c r="H30" i="72" s="1"/>
  <c r="F26" i="62"/>
  <c r="C26" i="72"/>
  <c r="H26" i="72" s="1"/>
  <c r="F22" i="62"/>
  <c r="C22" i="72"/>
  <c r="H22" i="72" s="1"/>
  <c r="F18" i="62"/>
  <c r="C18" i="72"/>
  <c r="H18" i="72" s="1"/>
  <c r="F14" i="62"/>
  <c r="C14" i="72"/>
  <c r="H14" i="72" s="1"/>
  <c r="F33" i="62"/>
  <c r="C33" i="72"/>
  <c r="H33" i="72" s="1"/>
  <c r="F29" i="62"/>
  <c r="C29" i="72"/>
  <c r="H29" i="72" s="1"/>
  <c r="F25" i="62"/>
  <c r="C25" i="72"/>
  <c r="H25" i="72" s="1"/>
  <c r="F21" i="62"/>
  <c r="C21" i="72"/>
  <c r="H21" i="72" s="1"/>
  <c r="F17" i="62"/>
  <c r="C17" i="72"/>
  <c r="H17" i="72" s="1"/>
  <c r="F13" i="62"/>
  <c r="C13" i="72"/>
  <c r="H13" i="72" s="1"/>
  <c r="D35" i="62"/>
  <c r="C35" i="62"/>
  <c r="F35" i="62" l="1"/>
  <c r="H11" i="72"/>
  <c r="C35" i="72"/>
  <c r="H35" i="72" s="1"/>
  <c r="C36" i="117"/>
  <c r="D36" i="117"/>
  <c r="E36" i="117"/>
  <c r="F36" i="117"/>
  <c r="G36" i="117"/>
  <c r="H36" i="117"/>
  <c r="I36" i="117"/>
  <c r="J36" i="117"/>
  <c r="C36" i="26"/>
  <c r="D36" i="26"/>
  <c r="E36" i="26"/>
  <c r="F36" i="26"/>
  <c r="G36" i="26"/>
  <c r="H36" i="26"/>
  <c r="I36" i="26"/>
  <c r="J36" i="26"/>
  <c r="C24" i="115"/>
  <c r="D24" i="115"/>
  <c r="E24" i="115"/>
  <c r="F24" i="115"/>
  <c r="I24" i="115"/>
  <c r="J24" i="115"/>
  <c r="H13" i="115"/>
  <c r="H14" i="115"/>
  <c r="H15" i="115"/>
  <c r="H16" i="115"/>
  <c r="H17" i="115"/>
  <c r="H18" i="115"/>
  <c r="H19" i="115"/>
  <c r="H20" i="115"/>
  <c r="H21" i="115"/>
  <c r="H22" i="115"/>
  <c r="H23" i="115"/>
  <c r="G13" i="115"/>
  <c r="G14" i="115"/>
  <c r="G15" i="115"/>
  <c r="G16" i="115"/>
  <c r="G17" i="115"/>
  <c r="G18" i="115"/>
  <c r="G19" i="115"/>
  <c r="G20" i="115"/>
  <c r="G21" i="115"/>
  <c r="G22" i="115"/>
  <c r="G23" i="115"/>
  <c r="H12" i="115"/>
  <c r="G12" i="115"/>
  <c r="H35" i="16"/>
  <c r="G35" i="16"/>
  <c r="H34" i="16"/>
  <c r="G34" i="16"/>
  <c r="H33" i="16"/>
  <c r="G33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H12" i="16"/>
  <c r="G12" i="16"/>
  <c r="H24" i="115" l="1"/>
  <c r="G24" i="115"/>
  <c r="K37" i="88"/>
  <c r="L37" i="88"/>
  <c r="G25" i="14" l="1"/>
  <c r="H25" i="14" s="1"/>
  <c r="G16" i="14"/>
  <c r="H16" i="14" s="1"/>
  <c r="H26" i="14" l="1"/>
  <c r="G26" i="14"/>
  <c r="J14" i="114" l="1"/>
  <c r="J15" i="114"/>
  <c r="J16" i="114"/>
  <c r="J17" i="114"/>
  <c r="J18" i="114"/>
  <c r="J19" i="114"/>
  <c r="J20" i="114"/>
  <c r="J21" i="114"/>
  <c r="J22" i="114"/>
  <c r="J23" i="114"/>
  <c r="J24" i="114"/>
  <c r="J25" i="114"/>
  <c r="J26" i="114"/>
  <c r="J27" i="114"/>
  <c r="J28" i="114"/>
  <c r="J29" i="114"/>
  <c r="J30" i="114"/>
  <c r="J31" i="114"/>
  <c r="J32" i="114"/>
  <c r="J33" i="114"/>
  <c r="J34" i="114"/>
  <c r="J35" i="114"/>
  <c r="J36" i="114"/>
  <c r="J13" i="114"/>
  <c r="Q13" i="114"/>
  <c r="P14" i="114"/>
  <c r="P15" i="114"/>
  <c r="P16" i="114"/>
  <c r="P17" i="114"/>
  <c r="P18" i="114"/>
  <c r="P19" i="114"/>
  <c r="P20" i="114"/>
  <c r="P21" i="114"/>
  <c r="P22" i="114"/>
  <c r="P23" i="114"/>
  <c r="P24" i="114"/>
  <c r="P25" i="114"/>
  <c r="P26" i="114"/>
  <c r="P27" i="114"/>
  <c r="P28" i="114"/>
  <c r="P29" i="114"/>
  <c r="P30" i="114"/>
  <c r="P31" i="114"/>
  <c r="P32" i="114"/>
  <c r="P33" i="114"/>
  <c r="P34" i="114"/>
  <c r="P35" i="114"/>
  <c r="P36" i="114"/>
  <c r="P13" i="114"/>
  <c r="G35" i="74" l="1"/>
  <c r="H35" i="47" l="1"/>
  <c r="I35" i="47"/>
  <c r="J35" i="47"/>
  <c r="K35" i="47"/>
  <c r="L11" i="47"/>
  <c r="L12" i="47"/>
  <c r="L13" i="47"/>
  <c r="L14" i="47"/>
  <c r="L15" i="47"/>
  <c r="L16" i="47"/>
  <c r="L17" i="47"/>
  <c r="L18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1" i="47"/>
  <c r="L32" i="47"/>
  <c r="L33" i="47"/>
  <c r="L34" i="47"/>
  <c r="O35" i="60"/>
  <c r="H35" i="60"/>
  <c r="I35" i="60"/>
  <c r="J35" i="60"/>
  <c r="K35" i="60"/>
  <c r="L11" i="60"/>
  <c r="L12" i="60"/>
  <c r="L13" i="60"/>
  <c r="L14" i="60"/>
  <c r="L15" i="60"/>
  <c r="L16" i="60"/>
  <c r="L17" i="60"/>
  <c r="L18" i="60"/>
  <c r="L19" i="60"/>
  <c r="L20" i="60"/>
  <c r="L21" i="60"/>
  <c r="L22" i="60"/>
  <c r="L23" i="60"/>
  <c r="L24" i="60"/>
  <c r="L25" i="60"/>
  <c r="L26" i="60"/>
  <c r="L27" i="60"/>
  <c r="L28" i="60"/>
  <c r="L29" i="60"/>
  <c r="L30" i="60"/>
  <c r="L31" i="60"/>
  <c r="L32" i="60"/>
  <c r="L33" i="60"/>
  <c r="L34" i="60"/>
  <c r="Q20" i="60"/>
  <c r="Q31" i="47"/>
  <c r="H32" i="111" s="1"/>
  <c r="Q26" i="47"/>
  <c r="H27" i="111" s="1"/>
  <c r="Q21" i="47"/>
  <c r="H22" i="111" s="1"/>
  <c r="Q15" i="47"/>
  <c r="H16" i="111" s="1"/>
  <c r="Q11" i="47"/>
  <c r="H12" i="111" s="1"/>
  <c r="Q13" i="47"/>
  <c r="H14" i="111" s="1"/>
  <c r="Q14" i="47"/>
  <c r="H15" i="111" s="1"/>
  <c r="Q18" i="47"/>
  <c r="H19" i="111" s="1"/>
  <c r="Q27" i="47"/>
  <c r="H28" i="111" s="1"/>
  <c r="Q29" i="47"/>
  <c r="H30" i="111" s="1"/>
  <c r="Q33" i="47"/>
  <c r="H34" i="111" s="1"/>
  <c r="L35" i="60" l="1"/>
  <c r="Q30" i="47"/>
  <c r="H31" i="111" s="1"/>
  <c r="Q17" i="47"/>
  <c r="H18" i="111" s="1"/>
  <c r="Q22" i="47"/>
  <c r="H23" i="111" s="1"/>
  <c r="Q25" i="60"/>
  <c r="Q15" i="60"/>
  <c r="Q12" i="60"/>
  <c r="Q16" i="60"/>
  <c r="Q23" i="47"/>
  <c r="H24" i="111" s="1"/>
  <c r="Q32" i="60"/>
  <c r="Q28" i="60"/>
  <c r="Q24" i="60"/>
  <c r="Q30" i="60"/>
  <c r="Q12" i="47"/>
  <c r="H13" i="111" s="1"/>
  <c r="Q16" i="47"/>
  <c r="H17" i="111" s="1"/>
  <c r="N35" i="60"/>
  <c r="Q33" i="60"/>
  <c r="Q29" i="60"/>
  <c r="Q23" i="60"/>
  <c r="Q19" i="60"/>
  <c r="Q14" i="60"/>
  <c r="L35" i="47"/>
  <c r="Q34" i="60"/>
  <c r="Q20" i="47"/>
  <c r="H21" i="111" s="1"/>
  <c r="Q32" i="47"/>
  <c r="H33" i="111" s="1"/>
  <c r="Q24" i="47"/>
  <c r="H25" i="111" s="1"/>
  <c r="Q28" i="47"/>
  <c r="H29" i="111" s="1"/>
  <c r="Q22" i="60"/>
  <c r="Q18" i="60"/>
  <c r="Q13" i="60"/>
  <c r="Q26" i="60"/>
  <c r="Q25" i="47"/>
  <c r="H26" i="111" s="1"/>
  <c r="Q19" i="47"/>
  <c r="H20" i="111" s="1"/>
  <c r="P35" i="60"/>
  <c r="M35" i="60"/>
  <c r="Q31" i="60"/>
  <c r="Q27" i="60"/>
  <c r="Q21" i="60"/>
  <c r="Q17" i="60"/>
  <c r="Q11" i="60"/>
  <c r="Q34" i="47"/>
  <c r="H35" i="111" s="1"/>
  <c r="P35" i="47"/>
  <c r="N35" i="47"/>
  <c r="O35" i="47"/>
  <c r="M35" i="47"/>
  <c r="Q35" i="60" l="1"/>
  <c r="Q35" i="47"/>
  <c r="U23" i="96" l="1"/>
  <c r="U24" i="96"/>
  <c r="U17" i="96"/>
  <c r="U18" i="96"/>
  <c r="U19" i="96"/>
  <c r="U20" i="96"/>
  <c r="U16" i="96"/>
  <c r="T23" i="96"/>
  <c r="T24" i="96"/>
  <c r="S23" i="96"/>
  <c r="S24" i="96"/>
  <c r="S17" i="96"/>
  <c r="S18" i="96"/>
  <c r="S19" i="96"/>
  <c r="S20" i="96"/>
  <c r="V20" i="96" s="1"/>
  <c r="S16" i="96"/>
  <c r="V16" i="96" s="1"/>
  <c r="F23" i="96"/>
  <c r="F24" i="96"/>
  <c r="V18" i="96" l="1"/>
  <c r="U25" i="96"/>
  <c r="S21" i="96"/>
  <c r="V17" i="96"/>
  <c r="T25" i="96"/>
  <c r="T26" i="96" s="1"/>
  <c r="U21" i="96"/>
  <c r="U26" i="96" s="1"/>
  <c r="V19" i="96"/>
  <c r="S25" i="96"/>
  <c r="S26" i="96" s="1"/>
  <c r="V23" i="96"/>
  <c r="V24" i="96"/>
  <c r="V25" i="96" l="1"/>
  <c r="V21" i="96"/>
  <c r="V26" i="96" s="1"/>
  <c r="F14" i="86"/>
  <c r="G14" i="86" s="1"/>
  <c r="F15" i="86"/>
  <c r="F16" i="86"/>
  <c r="G16" i="86" s="1"/>
  <c r="F17" i="86"/>
  <c r="F18" i="86"/>
  <c r="G18" i="86" s="1"/>
  <c r="F19" i="86"/>
  <c r="F20" i="86"/>
  <c r="G20" i="86" s="1"/>
  <c r="F21" i="86"/>
  <c r="F22" i="86"/>
  <c r="G22" i="86" s="1"/>
  <c r="F23" i="86"/>
  <c r="F24" i="86"/>
  <c r="G24" i="86" s="1"/>
  <c r="F25" i="86"/>
  <c r="F26" i="86"/>
  <c r="G26" i="86" s="1"/>
  <c r="F27" i="86"/>
  <c r="F28" i="86"/>
  <c r="G28" i="86" s="1"/>
  <c r="F29" i="86"/>
  <c r="F30" i="86"/>
  <c r="G30" i="86" s="1"/>
  <c r="F31" i="86"/>
  <c r="F32" i="86"/>
  <c r="G32" i="86" s="1"/>
  <c r="F33" i="86"/>
  <c r="F34" i="86"/>
  <c r="G34" i="86" s="1"/>
  <c r="F35" i="86"/>
  <c r="F13" i="86"/>
  <c r="G13" i="86" s="1"/>
  <c r="I35" i="13"/>
  <c r="H29" i="86" l="1"/>
  <c r="G29" i="86"/>
  <c r="H25" i="86"/>
  <c r="G25" i="86"/>
  <c r="H17" i="86"/>
  <c r="G17" i="86"/>
  <c r="H35" i="86"/>
  <c r="G35" i="86"/>
  <c r="H31" i="86"/>
  <c r="G31" i="86"/>
  <c r="H27" i="86"/>
  <c r="G27" i="86"/>
  <c r="H23" i="86"/>
  <c r="G23" i="86"/>
  <c r="H19" i="86"/>
  <c r="G19" i="86"/>
  <c r="H15" i="86"/>
  <c r="G15" i="86"/>
  <c r="H33" i="86"/>
  <c r="G33" i="86"/>
  <c r="H21" i="86"/>
  <c r="G21" i="86"/>
  <c r="I34" i="86"/>
  <c r="K34" i="86" s="1"/>
  <c r="I32" i="86"/>
  <c r="K32" i="86" s="1"/>
  <c r="I30" i="86"/>
  <c r="K30" i="86" s="1"/>
  <c r="I28" i="86"/>
  <c r="K28" i="86" s="1"/>
  <c r="I26" i="86"/>
  <c r="K26" i="86" s="1"/>
  <c r="I24" i="86"/>
  <c r="K24" i="86" s="1"/>
  <c r="I22" i="86"/>
  <c r="K22" i="86" s="1"/>
  <c r="I20" i="86"/>
  <c r="K20" i="86" s="1"/>
  <c r="I13" i="86"/>
  <c r="K13" i="86" s="1"/>
  <c r="I18" i="86"/>
  <c r="K18" i="86" s="1"/>
  <c r="I16" i="86"/>
  <c r="K16" i="86" s="1"/>
  <c r="I14" i="86"/>
  <c r="K14" i="86" s="1"/>
  <c r="H13" i="86"/>
  <c r="H34" i="86"/>
  <c r="H32" i="86"/>
  <c r="H30" i="86"/>
  <c r="H28" i="86"/>
  <c r="H26" i="86"/>
  <c r="H24" i="86"/>
  <c r="H22" i="86"/>
  <c r="H20" i="86"/>
  <c r="H18" i="86"/>
  <c r="H16" i="86"/>
  <c r="H14" i="86"/>
  <c r="I33" i="86" l="1"/>
  <c r="K33" i="86" s="1"/>
  <c r="I19" i="86"/>
  <c r="K19" i="86" s="1"/>
  <c r="I27" i="86"/>
  <c r="K27" i="86" s="1"/>
  <c r="I35" i="86"/>
  <c r="K35" i="86" s="1"/>
  <c r="I25" i="86"/>
  <c r="K25" i="86" s="1"/>
  <c r="I21" i="86"/>
  <c r="K21" i="86" s="1"/>
  <c r="I29" i="86"/>
  <c r="K29" i="86" s="1"/>
  <c r="I15" i="86"/>
  <c r="K15" i="86" s="1"/>
  <c r="I23" i="86"/>
  <c r="K23" i="86" s="1"/>
  <c r="I31" i="86"/>
  <c r="K31" i="86" s="1"/>
  <c r="I17" i="86"/>
  <c r="K17" i="86" s="1"/>
  <c r="J18" i="86"/>
  <c r="J14" i="86"/>
  <c r="J16" i="86"/>
  <c r="J13" i="86"/>
  <c r="J15" i="86" l="1"/>
  <c r="J17" i="86"/>
  <c r="K15" i="7"/>
  <c r="K19" i="7"/>
  <c r="K23" i="7"/>
  <c r="K27" i="7"/>
  <c r="K31" i="7"/>
  <c r="K35" i="7"/>
  <c r="K14" i="7"/>
  <c r="K28" i="7" l="1"/>
  <c r="K24" i="7"/>
  <c r="K36" i="7"/>
  <c r="K20" i="7"/>
  <c r="K32" i="7"/>
  <c r="K16" i="7"/>
  <c r="K37" i="7"/>
  <c r="K33" i="7"/>
  <c r="K29" i="7"/>
  <c r="K25" i="7"/>
  <c r="K21" i="7"/>
  <c r="K17" i="7"/>
  <c r="K34" i="7"/>
  <c r="K30" i="7"/>
  <c r="K26" i="7"/>
  <c r="K22" i="7"/>
  <c r="K18" i="7"/>
  <c r="C35" i="47" l="1"/>
  <c r="D35" i="47"/>
  <c r="E35" i="47"/>
  <c r="F35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D35" i="93" s="1"/>
  <c r="G34" i="65" l="1"/>
  <c r="G26" i="65"/>
  <c r="G22" i="65"/>
  <c r="G18" i="65"/>
  <c r="G14" i="65"/>
  <c r="G29" i="65"/>
  <c r="G21" i="65"/>
  <c r="G17" i="65"/>
  <c r="G13" i="65"/>
  <c r="G33" i="65"/>
  <c r="G32" i="65"/>
  <c r="G24" i="65"/>
  <c r="G20" i="65"/>
  <c r="G16" i="65"/>
  <c r="G12" i="65"/>
  <c r="G30" i="65"/>
  <c r="G25" i="65"/>
  <c r="G28" i="65"/>
  <c r="G31" i="65"/>
  <c r="G27" i="65"/>
  <c r="G23" i="65"/>
  <c r="G19" i="65"/>
  <c r="G15" i="65"/>
  <c r="G11" i="65"/>
  <c r="G35" i="47"/>
  <c r="G35" i="65" l="1"/>
  <c r="C32" i="141"/>
  <c r="N14" i="75" l="1"/>
  <c r="N15" i="75"/>
  <c r="N16" i="75"/>
  <c r="N17" i="75"/>
  <c r="N18" i="75"/>
  <c r="N19" i="75"/>
  <c r="N20" i="75"/>
  <c r="N21" i="75"/>
  <c r="N22" i="75"/>
  <c r="N23" i="75"/>
  <c r="N24" i="75"/>
  <c r="N25" i="75"/>
  <c r="N26" i="75"/>
  <c r="N27" i="75"/>
  <c r="N28" i="75"/>
  <c r="N29" i="75"/>
  <c r="N30" i="75"/>
  <c r="N31" i="75"/>
  <c r="N32" i="75"/>
  <c r="N33" i="75"/>
  <c r="N34" i="75"/>
  <c r="N35" i="75"/>
  <c r="N36" i="75"/>
  <c r="N13" i="75"/>
  <c r="N15" i="7" l="1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14" i="7"/>
  <c r="P37" i="7" l="1"/>
  <c r="O37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14" i="7"/>
  <c r="Q31" i="7" l="1"/>
  <c r="Q27" i="7"/>
  <c r="Q23" i="7"/>
  <c r="Q19" i="7"/>
  <c r="Q15" i="7"/>
  <c r="Q35" i="7"/>
  <c r="Q34" i="7"/>
  <c r="Q30" i="7"/>
  <c r="Q26" i="7"/>
  <c r="Q22" i="7"/>
  <c r="Q18" i="7"/>
  <c r="Q36" i="7"/>
  <c r="Q32" i="7"/>
  <c r="Q28" i="7"/>
  <c r="Q24" i="7"/>
  <c r="Q20" i="7"/>
  <c r="Q16" i="7"/>
  <c r="Q33" i="7"/>
  <c r="Q29" i="7"/>
  <c r="Q25" i="7"/>
  <c r="Q21" i="7"/>
  <c r="Q17" i="7"/>
  <c r="Q14" i="7"/>
  <c r="Q37" i="7"/>
  <c r="G35" i="145"/>
  <c r="H35" i="145"/>
  <c r="L35" i="144"/>
  <c r="K35" i="144"/>
  <c r="C12" i="145"/>
  <c r="F12" i="145" s="1"/>
  <c r="E12" i="145" s="1"/>
  <c r="C13" i="145"/>
  <c r="F13" i="145" s="1"/>
  <c r="E13" i="145" s="1"/>
  <c r="C14" i="145"/>
  <c r="F14" i="145" s="1"/>
  <c r="E14" i="145" s="1"/>
  <c r="C15" i="145"/>
  <c r="F15" i="145" s="1"/>
  <c r="E15" i="145" s="1"/>
  <c r="C16" i="145"/>
  <c r="F16" i="145" s="1"/>
  <c r="E16" i="145" s="1"/>
  <c r="C17" i="145"/>
  <c r="F17" i="145" s="1"/>
  <c r="E17" i="145" s="1"/>
  <c r="C18" i="145"/>
  <c r="F18" i="145" s="1"/>
  <c r="E18" i="145" s="1"/>
  <c r="C19" i="145"/>
  <c r="F19" i="145" s="1"/>
  <c r="E19" i="145" s="1"/>
  <c r="C20" i="145"/>
  <c r="F20" i="145" s="1"/>
  <c r="E20" i="145" s="1"/>
  <c r="C21" i="145"/>
  <c r="F21" i="145" s="1"/>
  <c r="E21" i="145" s="1"/>
  <c r="C22" i="145"/>
  <c r="F22" i="145" s="1"/>
  <c r="E22" i="145" s="1"/>
  <c r="C23" i="145"/>
  <c r="F23" i="145" s="1"/>
  <c r="E23" i="145" s="1"/>
  <c r="C24" i="145"/>
  <c r="F24" i="145" s="1"/>
  <c r="E24" i="145" s="1"/>
  <c r="C25" i="145"/>
  <c r="F25" i="145" s="1"/>
  <c r="E25" i="145" s="1"/>
  <c r="C26" i="145"/>
  <c r="F26" i="145" s="1"/>
  <c r="E26" i="145" s="1"/>
  <c r="C27" i="145"/>
  <c r="F27" i="145" s="1"/>
  <c r="E27" i="145" s="1"/>
  <c r="C28" i="145"/>
  <c r="F28" i="145" s="1"/>
  <c r="E28" i="145" s="1"/>
  <c r="C29" i="145"/>
  <c r="F29" i="145" s="1"/>
  <c r="E29" i="145" s="1"/>
  <c r="C30" i="145"/>
  <c r="F30" i="145" s="1"/>
  <c r="E30" i="145" s="1"/>
  <c r="C31" i="145"/>
  <c r="F31" i="145" s="1"/>
  <c r="E31" i="145" s="1"/>
  <c r="C32" i="145"/>
  <c r="F32" i="145" s="1"/>
  <c r="E32" i="145" s="1"/>
  <c r="C33" i="145"/>
  <c r="F33" i="145" s="1"/>
  <c r="E33" i="145" s="1"/>
  <c r="C34" i="145"/>
  <c r="F34" i="145" s="1"/>
  <c r="E34" i="145" s="1"/>
  <c r="C11" i="145"/>
  <c r="E35" i="144"/>
  <c r="F12" i="144"/>
  <c r="F13" i="144"/>
  <c r="F14" i="144"/>
  <c r="F15" i="144"/>
  <c r="F16" i="144"/>
  <c r="F17" i="144"/>
  <c r="F18" i="144"/>
  <c r="F19" i="144"/>
  <c r="F20" i="144"/>
  <c r="F21" i="144"/>
  <c r="F22" i="144"/>
  <c r="F23" i="144"/>
  <c r="F24" i="144"/>
  <c r="F25" i="144"/>
  <c r="F26" i="144"/>
  <c r="F27" i="144"/>
  <c r="F28" i="144"/>
  <c r="F29" i="144"/>
  <c r="F30" i="144"/>
  <c r="F31" i="144"/>
  <c r="F32" i="144"/>
  <c r="F33" i="144"/>
  <c r="F34" i="144"/>
  <c r="F11" i="144"/>
  <c r="D12" i="144"/>
  <c r="D13" i="144"/>
  <c r="D14" i="144"/>
  <c r="D15" i="144"/>
  <c r="D16" i="144"/>
  <c r="D17" i="144"/>
  <c r="D18" i="144"/>
  <c r="D19" i="144"/>
  <c r="D20" i="144"/>
  <c r="D21" i="144"/>
  <c r="D22" i="144"/>
  <c r="D23" i="144"/>
  <c r="D24" i="144"/>
  <c r="D25" i="144"/>
  <c r="D26" i="144"/>
  <c r="D27" i="144"/>
  <c r="D28" i="144"/>
  <c r="D29" i="144"/>
  <c r="D30" i="144"/>
  <c r="D31" i="144"/>
  <c r="D32" i="144"/>
  <c r="D33" i="144"/>
  <c r="D34" i="144"/>
  <c r="D11" i="144"/>
  <c r="C12" i="144"/>
  <c r="G12" i="144" s="1"/>
  <c r="J12" i="144" s="1"/>
  <c r="I12" i="144" s="1"/>
  <c r="C13" i="144"/>
  <c r="G13" i="144" s="1"/>
  <c r="J13" i="144" s="1"/>
  <c r="I13" i="144" s="1"/>
  <c r="C14" i="144"/>
  <c r="G14" i="144" s="1"/>
  <c r="J14" i="144" s="1"/>
  <c r="I14" i="144" s="1"/>
  <c r="C15" i="144"/>
  <c r="G15" i="144" s="1"/>
  <c r="J15" i="144" s="1"/>
  <c r="I15" i="144" s="1"/>
  <c r="C16" i="144"/>
  <c r="C17" i="144"/>
  <c r="G17" i="144" s="1"/>
  <c r="J17" i="144" s="1"/>
  <c r="I17" i="144" s="1"/>
  <c r="C18" i="144"/>
  <c r="G18" i="144" s="1"/>
  <c r="J18" i="144" s="1"/>
  <c r="I18" i="144" s="1"/>
  <c r="C19" i="144"/>
  <c r="G19" i="144" s="1"/>
  <c r="J19" i="144" s="1"/>
  <c r="I19" i="144" s="1"/>
  <c r="C20" i="144"/>
  <c r="G20" i="144" s="1"/>
  <c r="J20" i="144" s="1"/>
  <c r="I20" i="144" s="1"/>
  <c r="C21" i="144"/>
  <c r="G21" i="144" s="1"/>
  <c r="J21" i="144" s="1"/>
  <c r="I21" i="144" s="1"/>
  <c r="C22" i="144"/>
  <c r="G22" i="144" s="1"/>
  <c r="J22" i="144" s="1"/>
  <c r="I22" i="144" s="1"/>
  <c r="C23" i="144"/>
  <c r="G23" i="144" s="1"/>
  <c r="J23" i="144" s="1"/>
  <c r="I23" i="144" s="1"/>
  <c r="C24" i="144"/>
  <c r="G24" i="144" s="1"/>
  <c r="J24" i="144" s="1"/>
  <c r="I24" i="144" s="1"/>
  <c r="C25" i="144"/>
  <c r="G25" i="144" s="1"/>
  <c r="J25" i="144" s="1"/>
  <c r="I25" i="144" s="1"/>
  <c r="C26" i="144"/>
  <c r="G26" i="144" s="1"/>
  <c r="J26" i="144" s="1"/>
  <c r="I26" i="144" s="1"/>
  <c r="C27" i="144"/>
  <c r="G27" i="144" s="1"/>
  <c r="J27" i="144" s="1"/>
  <c r="I27" i="144" s="1"/>
  <c r="C28" i="144"/>
  <c r="G28" i="144" s="1"/>
  <c r="J28" i="144" s="1"/>
  <c r="I28" i="144" s="1"/>
  <c r="C29" i="144"/>
  <c r="G29" i="144" s="1"/>
  <c r="J29" i="144" s="1"/>
  <c r="I29" i="144" s="1"/>
  <c r="C30" i="144"/>
  <c r="G30" i="144" s="1"/>
  <c r="J30" i="144" s="1"/>
  <c r="I30" i="144" s="1"/>
  <c r="C31" i="144"/>
  <c r="G31" i="144" s="1"/>
  <c r="J31" i="144" s="1"/>
  <c r="I31" i="144" s="1"/>
  <c r="C32" i="144"/>
  <c r="G32" i="144" s="1"/>
  <c r="J32" i="144" s="1"/>
  <c r="I32" i="144" s="1"/>
  <c r="C33" i="144"/>
  <c r="G33" i="144" s="1"/>
  <c r="J33" i="144" s="1"/>
  <c r="I33" i="144" s="1"/>
  <c r="C34" i="144"/>
  <c r="G34" i="144" s="1"/>
  <c r="J34" i="144" s="1"/>
  <c r="I34" i="144" s="1"/>
  <c r="C11" i="144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11" i="29"/>
  <c r="E35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11" i="29"/>
  <c r="G16" i="144" l="1"/>
  <c r="J16" i="144" s="1"/>
  <c r="I16" i="144" s="1"/>
  <c r="G28" i="29"/>
  <c r="J28" i="29" s="1"/>
  <c r="I28" i="29" s="1"/>
  <c r="G34" i="29"/>
  <c r="J34" i="29" s="1"/>
  <c r="I34" i="29" s="1"/>
  <c r="G18" i="29"/>
  <c r="J18" i="29" s="1"/>
  <c r="I18" i="29" s="1"/>
  <c r="G31" i="29"/>
  <c r="J31" i="29" s="1"/>
  <c r="I31" i="29" s="1"/>
  <c r="G27" i="29"/>
  <c r="J27" i="29" s="1"/>
  <c r="I27" i="29" s="1"/>
  <c r="G23" i="29"/>
  <c r="J23" i="29" s="1"/>
  <c r="I23" i="29" s="1"/>
  <c r="G19" i="29"/>
  <c r="J19" i="29" s="1"/>
  <c r="I19" i="29" s="1"/>
  <c r="G15" i="29"/>
  <c r="J15" i="29" s="1"/>
  <c r="I15" i="29" s="1"/>
  <c r="G12" i="29"/>
  <c r="J12" i="29" s="1"/>
  <c r="I12" i="29" s="1"/>
  <c r="C35" i="144"/>
  <c r="D35" i="144"/>
  <c r="F35" i="144"/>
  <c r="G32" i="29"/>
  <c r="J32" i="29" s="1"/>
  <c r="I32" i="29" s="1"/>
  <c r="G24" i="29"/>
  <c r="J24" i="29" s="1"/>
  <c r="I24" i="29" s="1"/>
  <c r="G20" i="29"/>
  <c r="J20" i="29" s="1"/>
  <c r="I20" i="29" s="1"/>
  <c r="G16" i="29"/>
  <c r="J16" i="29" s="1"/>
  <c r="I16" i="29" s="1"/>
  <c r="G30" i="29"/>
  <c r="J30" i="29" s="1"/>
  <c r="I30" i="29" s="1"/>
  <c r="G26" i="29"/>
  <c r="J26" i="29" s="1"/>
  <c r="I26" i="29" s="1"/>
  <c r="G22" i="29"/>
  <c r="J22" i="29" s="1"/>
  <c r="I22" i="29" s="1"/>
  <c r="G14" i="29"/>
  <c r="J14" i="29" s="1"/>
  <c r="I14" i="29" s="1"/>
  <c r="C35" i="29"/>
  <c r="C35" i="145"/>
  <c r="G33" i="29"/>
  <c r="J33" i="29" s="1"/>
  <c r="I33" i="29" s="1"/>
  <c r="G29" i="29"/>
  <c r="J29" i="29" s="1"/>
  <c r="I29" i="29" s="1"/>
  <c r="G25" i="29"/>
  <c r="J25" i="29" s="1"/>
  <c r="I25" i="29" s="1"/>
  <c r="G21" i="29"/>
  <c r="J21" i="29" s="1"/>
  <c r="I21" i="29" s="1"/>
  <c r="G17" i="29"/>
  <c r="J17" i="29" s="1"/>
  <c r="I17" i="29" s="1"/>
  <c r="G13" i="29"/>
  <c r="J13" i="29" s="1"/>
  <c r="I13" i="29" s="1"/>
  <c r="G11" i="144"/>
  <c r="J11" i="144" s="1"/>
  <c r="F11" i="145"/>
  <c r="G11" i="29"/>
  <c r="J11" i="29" s="1"/>
  <c r="F35" i="29"/>
  <c r="D35" i="29"/>
  <c r="G35" i="144" l="1"/>
  <c r="G35" i="29"/>
  <c r="I11" i="144"/>
  <c r="I35" i="144" s="1"/>
  <c r="J35" i="144"/>
  <c r="J35" i="29"/>
  <c r="I35" i="29" s="1"/>
  <c r="I11" i="29"/>
  <c r="E11" i="145"/>
  <c r="E35" i="145" s="1"/>
  <c r="F35" i="145"/>
  <c r="I13" i="127" l="1"/>
  <c r="I14" i="127"/>
  <c r="I15" i="127"/>
  <c r="I16" i="127"/>
  <c r="I17" i="127"/>
  <c r="I18" i="127"/>
  <c r="I19" i="127"/>
  <c r="I21" i="127"/>
  <c r="I22" i="127"/>
  <c r="I23" i="127"/>
  <c r="I24" i="127"/>
  <c r="I26" i="127"/>
  <c r="I27" i="127"/>
  <c r="I28" i="127"/>
  <c r="I29" i="127"/>
  <c r="I30" i="127"/>
  <c r="I31" i="127"/>
  <c r="I32" i="127"/>
  <c r="I33" i="127"/>
  <c r="I34" i="127"/>
  <c r="I12" i="127"/>
  <c r="G13" i="127"/>
  <c r="G14" i="127"/>
  <c r="G15" i="127"/>
  <c r="G16" i="127"/>
  <c r="G17" i="127"/>
  <c r="G18" i="127"/>
  <c r="G19" i="127"/>
  <c r="G20" i="127"/>
  <c r="G21" i="127"/>
  <c r="G22" i="127"/>
  <c r="G23" i="127"/>
  <c r="G24" i="127"/>
  <c r="G25" i="127"/>
  <c r="G26" i="127"/>
  <c r="G27" i="127"/>
  <c r="G28" i="127"/>
  <c r="G29" i="127"/>
  <c r="G30" i="127"/>
  <c r="G31" i="127"/>
  <c r="G32" i="127"/>
  <c r="G33" i="127"/>
  <c r="G34" i="127"/>
  <c r="G12" i="127"/>
  <c r="C36" i="111" l="1"/>
  <c r="D36" i="111"/>
  <c r="C36" i="4" l="1"/>
  <c r="D36" i="4"/>
  <c r="I13" i="13" l="1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12" i="13"/>
  <c r="R14" i="114"/>
  <c r="R15" i="114"/>
  <c r="R16" i="114"/>
  <c r="R17" i="114"/>
  <c r="R18" i="114"/>
  <c r="R19" i="114"/>
  <c r="R20" i="114"/>
  <c r="R21" i="114"/>
  <c r="R22" i="114"/>
  <c r="R23" i="114"/>
  <c r="R24" i="114"/>
  <c r="R25" i="114"/>
  <c r="R26" i="114"/>
  <c r="R27" i="114"/>
  <c r="R28" i="114"/>
  <c r="R29" i="114"/>
  <c r="R30" i="114"/>
  <c r="R31" i="114"/>
  <c r="R32" i="114"/>
  <c r="R33" i="114"/>
  <c r="R34" i="114"/>
  <c r="R35" i="114"/>
  <c r="R13" i="114"/>
  <c r="M36" i="88"/>
  <c r="R14" i="88"/>
  <c r="R15" i="88"/>
  <c r="R16" i="88"/>
  <c r="R17" i="88"/>
  <c r="R18" i="88"/>
  <c r="R19" i="88"/>
  <c r="R20" i="88"/>
  <c r="R21" i="88"/>
  <c r="R22" i="88"/>
  <c r="R23" i="88"/>
  <c r="R24" i="88"/>
  <c r="R25" i="88"/>
  <c r="R26" i="88"/>
  <c r="R27" i="88"/>
  <c r="R28" i="88"/>
  <c r="R29" i="88"/>
  <c r="R30" i="88"/>
  <c r="R31" i="88"/>
  <c r="R32" i="88"/>
  <c r="R33" i="88"/>
  <c r="R34" i="88"/>
  <c r="R35" i="88"/>
  <c r="R13" i="88"/>
  <c r="K36" i="75"/>
  <c r="P14" i="75"/>
  <c r="P15" i="75"/>
  <c r="P16" i="75"/>
  <c r="P17" i="75"/>
  <c r="P18" i="75"/>
  <c r="P19" i="75"/>
  <c r="P20" i="75"/>
  <c r="P21" i="75"/>
  <c r="P22" i="75"/>
  <c r="P23" i="75"/>
  <c r="P24" i="75"/>
  <c r="P25" i="75"/>
  <c r="P26" i="75"/>
  <c r="P27" i="75"/>
  <c r="P28" i="75"/>
  <c r="P29" i="75"/>
  <c r="P30" i="75"/>
  <c r="P31" i="75"/>
  <c r="P32" i="75"/>
  <c r="P33" i="75"/>
  <c r="P34" i="75"/>
  <c r="P35" i="75"/>
  <c r="P13" i="75"/>
  <c r="G35" i="5"/>
  <c r="G36" i="127"/>
  <c r="H36" i="127"/>
  <c r="G13" i="74"/>
  <c r="G14" i="74"/>
  <c r="G15" i="74"/>
  <c r="G16" i="74"/>
  <c r="G17" i="74"/>
  <c r="G18" i="74"/>
  <c r="G19" i="74"/>
  <c r="G20" i="74"/>
  <c r="G21" i="74"/>
  <c r="G22" i="74"/>
  <c r="G23" i="74"/>
  <c r="G24" i="74"/>
  <c r="G25" i="74"/>
  <c r="G26" i="74"/>
  <c r="G27" i="74"/>
  <c r="G28" i="74"/>
  <c r="G29" i="74"/>
  <c r="G30" i="74"/>
  <c r="G31" i="74"/>
  <c r="G32" i="74"/>
  <c r="G33" i="74"/>
  <c r="G34" i="74"/>
  <c r="G12" i="74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12" i="5"/>
  <c r="M33" i="88" l="1"/>
  <c r="Q33" i="88"/>
  <c r="S33" i="88" s="1"/>
  <c r="M29" i="88"/>
  <c r="Q29" i="88"/>
  <c r="S29" i="88" s="1"/>
  <c r="M25" i="88"/>
  <c r="Q25" i="88"/>
  <c r="S25" i="88" s="1"/>
  <c r="M21" i="88"/>
  <c r="Q21" i="88"/>
  <c r="S21" i="88" s="1"/>
  <c r="M17" i="88"/>
  <c r="Q17" i="88"/>
  <c r="S17" i="88" s="1"/>
  <c r="M13" i="114"/>
  <c r="S13" i="114"/>
  <c r="M32" i="114"/>
  <c r="Q32" i="114"/>
  <c r="S32" i="114" s="1"/>
  <c r="M28" i="114"/>
  <c r="Q28" i="114"/>
  <c r="S28" i="114" s="1"/>
  <c r="M24" i="114"/>
  <c r="Q24" i="114"/>
  <c r="S24" i="114" s="1"/>
  <c r="M20" i="114"/>
  <c r="Q20" i="114"/>
  <c r="S20" i="114" s="1"/>
  <c r="M16" i="114"/>
  <c r="Q16" i="114"/>
  <c r="S16" i="114" s="1"/>
  <c r="M13" i="88"/>
  <c r="Q13" i="88"/>
  <c r="S13" i="88" s="1"/>
  <c r="M32" i="88"/>
  <c r="Q32" i="88"/>
  <c r="S32" i="88" s="1"/>
  <c r="M28" i="88"/>
  <c r="Q28" i="88"/>
  <c r="S28" i="88" s="1"/>
  <c r="M24" i="88"/>
  <c r="Q24" i="88"/>
  <c r="S24" i="88" s="1"/>
  <c r="M20" i="88"/>
  <c r="Q20" i="88"/>
  <c r="S20" i="88" s="1"/>
  <c r="M16" i="88"/>
  <c r="Q16" i="88"/>
  <c r="S16" i="88" s="1"/>
  <c r="M35" i="114"/>
  <c r="Q35" i="114"/>
  <c r="S35" i="114" s="1"/>
  <c r="M31" i="114"/>
  <c r="Q31" i="114"/>
  <c r="S31" i="114" s="1"/>
  <c r="M27" i="114"/>
  <c r="Q27" i="114"/>
  <c r="S27" i="114" s="1"/>
  <c r="M23" i="114"/>
  <c r="Q23" i="114"/>
  <c r="S23" i="114" s="1"/>
  <c r="M19" i="114"/>
  <c r="Q19" i="114"/>
  <c r="S19" i="114" s="1"/>
  <c r="M15" i="114"/>
  <c r="Q15" i="114"/>
  <c r="S15" i="114" s="1"/>
  <c r="M35" i="88"/>
  <c r="Q35" i="88"/>
  <c r="S35" i="88" s="1"/>
  <c r="M31" i="88"/>
  <c r="Q31" i="88"/>
  <c r="S31" i="88" s="1"/>
  <c r="M27" i="88"/>
  <c r="Q27" i="88"/>
  <c r="S27" i="88" s="1"/>
  <c r="M23" i="88"/>
  <c r="Q23" i="88"/>
  <c r="S23" i="88" s="1"/>
  <c r="M19" i="88"/>
  <c r="Q19" i="88"/>
  <c r="S19" i="88" s="1"/>
  <c r="M15" i="88"/>
  <c r="Q15" i="88"/>
  <c r="S15" i="88" s="1"/>
  <c r="M34" i="114"/>
  <c r="Q34" i="114"/>
  <c r="S34" i="114" s="1"/>
  <c r="M30" i="114"/>
  <c r="Q30" i="114"/>
  <c r="S30" i="114" s="1"/>
  <c r="M26" i="114"/>
  <c r="Q26" i="114"/>
  <c r="S26" i="114" s="1"/>
  <c r="M22" i="114"/>
  <c r="Q22" i="114"/>
  <c r="S22" i="114" s="1"/>
  <c r="M18" i="114"/>
  <c r="Q18" i="114"/>
  <c r="S18" i="114" s="1"/>
  <c r="M14" i="114"/>
  <c r="Q14" i="114"/>
  <c r="S14" i="114" s="1"/>
  <c r="M34" i="88"/>
  <c r="Q34" i="88"/>
  <c r="S34" i="88" s="1"/>
  <c r="M30" i="88"/>
  <c r="Q30" i="88"/>
  <c r="S30" i="88" s="1"/>
  <c r="M26" i="88"/>
  <c r="Q26" i="88"/>
  <c r="S26" i="88" s="1"/>
  <c r="M22" i="88"/>
  <c r="Q22" i="88"/>
  <c r="S22" i="88" s="1"/>
  <c r="M18" i="88"/>
  <c r="Q18" i="88"/>
  <c r="S18" i="88" s="1"/>
  <c r="M14" i="88"/>
  <c r="Q14" i="88"/>
  <c r="S14" i="88" s="1"/>
  <c r="M33" i="114"/>
  <c r="Q33" i="114"/>
  <c r="S33" i="114" s="1"/>
  <c r="M29" i="114"/>
  <c r="Q29" i="114"/>
  <c r="S29" i="114" s="1"/>
  <c r="M25" i="114"/>
  <c r="Q25" i="114"/>
  <c r="S25" i="114" s="1"/>
  <c r="M21" i="114"/>
  <c r="Q21" i="114"/>
  <c r="S21" i="114" s="1"/>
  <c r="M17" i="114"/>
  <c r="Q17" i="114"/>
  <c r="S17" i="114" s="1"/>
  <c r="K35" i="75"/>
  <c r="O35" i="75"/>
  <c r="Q35" i="75" s="1"/>
  <c r="K33" i="75"/>
  <c r="O33" i="75"/>
  <c r="Q33" i="75" s="1"/>
  <c r="K31" i="75"/>
  <c r="O31" i="75"/>
  <c r="Q31" i="75" s="1"/>
  <c r="K29" i="75"/>
  <c r="O29" i="75"/>
  <c r="Q29" i="75" s="1"/>
  <c r="K27" i="75"/>
  <c r="O27" i="75"/>
  <c r="Q27" i="75" s="1"/>
  <c r="K25" i="75"/>
  <c r="O25" i="75"/>
  <c r="Q25" i="75" s="1"/>
  <c r="K23" i="75"/>
  <c r="O23" i="75"/>
  <c r="Q23" i="75" s="1"/>
  <c r="K21" i="75"/>
  <c r="O21" i="75"/>
  <c r="Q21" i="75" s="1"/>
  <c r="K19" i="75"/>
  <c r="O19" i="75"/>
  <c r="Q19" i="75" s="1"/>
  <c r="K17" i="75"/>
  <c r="O17" i="75"/>
  <c r="Q17" i="75" s="1"/>
  <c r="K15" i="75"/>
  <c r="O15" i="75"/>
  <c r="Q15" i="75" s="1"/>
  <c r="K13" i="75"/>
  <c r="O13" i="75"/>
  <c r="Q13" i="75" s="1"/>
  <c r="K34" i="75"/>
  <c r="O34" i="75"/>
  <c r="Q34" i="75" s="1"/>
  <c r="K32" i="75"/>
  <c r="O32" i="75"/>
  <c r="Q32" i="75" s="1"/>
  <c r="K30" i="75"/>
  <c r="O30" i="75"/>
  <c r="Q30" i="75" s="1"/>
  <c r="K28" i="75"/>
  <c r="O28" i="75"/>
  <c r="Q28" i="75" s="1"/>
  <c r="K26" i="75"/>
  <c r="O26" i="75"/>
  <c r="Q26" i="75" s="1"/>
  <c r="K24" i="75"/>
  <c r="O24" i="75"/>
  <c r="Q24" i="75" s="1"/>
  <c r="K22" i="75"/>
  <c r="O22" i="75"/>
  <c r="Q22" i="75" s="1"/>
  <c r="K20" i="75"/>
  <c r="O20" i="75"/>
  <c r="Q20" i="75" s="1"/>
  <c r="K18" i="75"/>
  <c r="O18" i="75"/>
  <c r="Q18" i="75" s="1"/>
  <c r="K16" i="75"/>
  <c r="O16" i="75"/>
  <c r="Q16" i="75" s="1"/>
  <c r="K14" i="75"/>
  <c r="O14" i="75"/>
  <c r="Q14" i="75" s="1"/>
  <c r="J36" i="127"/>
  <c r="I34" i="111" l="1"/>
  <c r="I34" i="4"/>
  <c r="C36" i="127" l="1"/>
  <c r="F13" i="127" l="1"/>
  <c r="F14" i="127"/>
  <c r="F15" i="127"/>
  <c r="F16" i="127"/>
  <c r="F17" i="127"/>
  <c r="F18" i="127"/>
  <c r="F19" i="127"/>
  <c r="F20" i="127"/>
  <c r="F21" i="127"/>
  <c r="F22" i="127"/>
  <c r="F23" i="127"/>
  <c r="F24" i="127"/>
  <c r="F25" i="127"/>
  <c r="F26" i="127"/>
  <c r="F27" i="127"/>
  <c r="F28" i="127"/>
  <c r="F29" i="127"/>
  <c r="F30" i="127"/>
  <c r="F31" i="127"/>
  <c r="F32" i="127"/>
  <c r="F33" i="127"/>
  <c r="F34" i="127"/>
  <c r="F12" i="127"/>
  <c r="F13" i="11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30" i="111"/>
  <c r="F31" i="111"/>
  <c r="F32" i="111"/>
  <c r="F33" i="111"/>
  <c r="F34" i="111"/>
  <c r="F12" i="11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12" i="4"/>
  <c r="D36" i="127"/>
  <c r="F36" i="4" l="1"/>
  <c r="F36" i="111"/>
  <c r="F36" i="127"/>
  <c r="C35" i="84"/>
  <c r="D35" i="84"/>
  <c r="E35" i="84"/>
  <c r="F35" i="84"/>
  <c r="G35" i="84"/>
  <c r="H35" i="84"/>
  <c r="I35" i="84"/>
  <c r="J11" i="84"/>
  <c r="C36" i="66"/>
  <c r="D36" i="66"/>
  <c r="E36" i="66"/>
  <c r="F36" i="66"/>
  <c r="D33" i="141"/>
  <c r="E33" i="141"/>
  <c r="F33" i="141"/>
  <c r="G33" i="141"/>
  <c r="C35" i="60"/>
  <c r="D35" i="60"/>
  <c r="E35" i="60"/>
  <c r="F35" i="60"/>
  <c r="G11" i="60"/>
  <c r="D12" i="93" s="1"/>
  <c r="G12" i="60"/>
  <c r="D13" i="93" s="1"/>
  <c r="G13" i="60"/>
  <c r="D14" i="93" s="1"/>
  <c r="G14" i="60"/>
  <c r="D15" i="93" s="1"/>
  <c r="G15" i="60"/>
  <c r="D16" i="93" s="1"/>
  <c r="G16" i="60"/>
  <c r="D17" i="93" s="1"/>
  <c r="G17" i="60"/>
  <c r="D18" i="93" s="1"/>
  <c r="G18" i="60"/>
  <c r="D19" i="93" s="1"/>
  <c r="G19" i="60"/>
  <c r="D20" i="93" s="1"/>
  <c r="G20" i="60"/>
  <c r="D21" i="93" s="1"/>
  <c r="G21" i="60"/>
  <c r="D22" i="93" s="1"/>
  <c r="G22" i="60"/>
  <c r="D23" i="93" s="1"/>
  <c r="G23" i="60"/>
  <c r="D24" i="93" s="1"/>
  <c r="G24" i="60"/>
  <c r="D25" i="93" s="1"/>
  <c r="G25" i="60"/>
  <c r="D26" i="93" s="1"/>
  <c r="G26" i="60"/>
  <c r="D27" i="93" s="1"/>
  <c r="G27" i="60"/>
  <c r="D28" i="93" s="1"/>
  <c r="G28" i="60"/>
  <c r="D29" i="93" s="1"/>
  <c r="G29" i="60"/>
  <c r="D30" i="93" s="1"/>
  <c r="G30" i="60"/>
  <c r="D31" i="93" s="1"/>
  <c r="G31" i="60"/>
  <c r="D32" i="93" s="1"/>
  <c r="G32" i="60"/>
  <c r="D33" i="93" s="1"/>
  <c r="G33" i="60"/>
  <c r="D34" i="93" s="1"/>
  <c r="H35" i="59"/>
  <c r="I35" i="59"/>
  <c r="J35" i="59"/>
  <c r="K35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29" i="59"/>
  <c r="L30" i="59"/>
  <c r="L31" i="59"/>
  <c r="L32" i="59"/>
  <c r="L33" i="59"/>
  <c r="L34" i="59"/>
  <c r="C35" i="59"/>
  <c r="D35" i="59"/>
  <c r="E35" i="59"/>
  <c r="F35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H35" i="58"/>
  <c r="I35" i="58"/>
  <c r="J35" i="58"/>
  <c r="K35" i="58"/>
  <c r="L11" i="58"/>
  <c r="G12" i="111" s="1"/>
  <c r="L12" i="58"/>
  <c r="G13" i="111" s="1"/>
  <c r="L13" i="58"/>
  <c r="G14" i="111" s="1"/>
  <c r="L14" i="58"/>
  <c r="G15" i="111" s="1"/>
  <c r="L15" i="58"/>
  <c r="G16" i="111" s="1"/>
  <c r="L16" i="58"/>
  <c r="G17" i="111" s="1"/>
  <c r="L17" i="58"/>
  <c r="G18" i="111" s="1"/>
  <c r="L18" i="58"/>
  <c r="G19" i="111" s="1"/>
  <c r="L19" i="58"/>
  <c r="G20" i="111" s="1"/>
  <c r="L20" i="58"/>
  <c r="G21" i="111" s="1"/>
  <c r="L21" i="58"/>
  <c r="G22" i="111" s="1"/>
  <c r="L22" i="58"/>
  <c r="G23" i="111" s="1"/>
  <c r="L23" i="58"/>
  <c r="G24" i="111" s="1"/>
  <c r="L24" i="58"/>
  <c r="G25" i="111" s="1"/>
  <c r="L25" i="58"/>
  <c r="G26" i="111" s="1"/>
  <c r="L26" i="58"/>
  <c r="G27" i="111" s="1"/>
  <c r="L27" i="58"/>
  <c r="G28" i="111" s="1"/>
  <c r="L28" i="58"/>
  <c r="G29" i="111" s="1"/>
  <c r="L29" i="58"/>
  <c r="G30" i="111" s="1"/>
  <c r="L30" i="58"/>
  <c r="G31" i="111" s="1"/>
  <c r="L31" i="58"/>
  <c r="G32" i="111" s="1"/>
  <c r="L32" i="58"/>
  <c r="G33" i="111" s="1"/>
  <c r="L33" i="58"/>
  <c r="G34" i="111" s="1"/>
  <c r="L34" i="58"/>
  <c r="C35" i="58"/>
  <c r="D35" i="58"/>
  <c r="E35" i="58"/>
  <c r="F35" i="58"/>
  <c r="G11" i="58"/>
  <c r="G12" i="58"/>
  <c r="G13" i="58"/>
  <c r="G14" i="58"/>
  <c r="G15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H36" i="1"/>
  <c r="I36" i="1"/>
  <c r="J36" i="1"/>
  <c r="K36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C36" i="1"/>
  <c r="D36" i="1"/>
  <c r="E36" i="1"/>
  <c r="F36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O25" i="96"/>
  <c r="P25" i="96"/>
  <c r="Q25" i="96"/>
  <c r="R23" i="96"/>
  <c r="R24" i="96"/>
  <c r="K25" i="96"/>
  <c r="L25" i="96"/>
  <c r="M25" i="96"/>
  <c r="N24" i="96"/>
  <c r="G25" i="96"/>
  <c r="H25" i="96"/>
  <c r="I25" i="96"/>
  <c r="J24" i="96"/>
  <c r="D36" i="93" l="1"/>
  <c r="C31" i="65"/>
  <c r="C27" i="65"/>
  <c r="C23" i="65"/>
  <c r="C19" i="65"/>
  <c r="C15" i="65"/>
  <c r="C11" i="65"/>
  <c r="C30" i="65"/>
  <c r="C26" i="65"/>
  <c r="C22" i="65"/>
  <c r="C18" i="65"/>
  <c r="C14" i="65"/>
  <c r="C33" i="65"/>
  <c r="C29" i="65"/>
  <c r="C25" i="65"/>
  <c r="C21" i="65"/>
  <c r="C17" i="65"/>
  <c r="C13" i="65"/>
  <c r="C32" i="65"/>
  <c r="C28" i="65"/>
  <c r="C24" i="65"/>
  <c r="C20" i="65"/>
  <c r="C16" i="65"/>
  <c r="C12" i="65"/>
  <c r="J25" i="96"/>
  <c r="R25" i="96"/>
  <c r="L36" i="1"/>
  <c r="C29" i="141"/>
  <c r="C25" i="141"/>
  <c r="C17" i="141"/>
  <c r="C13" i="141"/>
  <c r="C9" i="141"/>
  <c r="C28" i="141"/>
  <c r="C24" i="141"/>
  <c r="C16" i="141"/>
  <c r="C31" i="141"/>
  <c r="C27" i="141"/>
  <c r="C23" i="141"/>
  <c r="C19" i="141"/>
  <c r="C15" i="141"/>
  <c r="C11" i="141"/>
  <c r="C20" i="141"/>
  <c r="C12" i="141"/>
  <c r="C21" i="141"/>
  <c r="C30" i="141"/>
  <c r="C26" i="141"/>
  <c r="C22" i="141"/>
  <c r="C18" i="141"/>
  <c r="C14" i="141"/>
  <c r="C10" i="141"/>
  <c r="N25" i="96"/>
  <c r="C28" i="100"/>
  <c r="M31" i="1"/>
  <c r="C12" i="100"/>
  <c r="M15" i="1"/>
  <c r="G29" i="100"/>
  <c r="G32" i="4"/>
  <c r="G17" i="100"/>
  <c r="G20" i="4"/>
  <c r="G9" i="100"/>
  <c r="G12" i="4"/>
  <c r="E29" i="100"/>
  <c r="M31" i="58"/>
  <c r="E13" i="100"/>
  <c r="M15" i="58"/>
  <c r="D25" i="100"/>
  <c r="M27" i="59"/>
  <c r="C31" i="100"/>
  <c r="M34" i="1"/>
  <c r="C27" i="100"/>
  <c r="M30" i="1"/>
  <c r="C23" i="100"/>
  <c r="M26" i="1"/>
  <c r="C19" i="100"/>
  <c r="M22" i="1"/>
  <c r="C15" i="100"/>
  <c r="M18" i="1"/>
  <c r="C11" i="100"/>
  <c r="M14" i="1"/>
  <c r="G36" i="1"/>
  <c r="M36" i="1" s="1"/>
  <c r="G32" i="100"/>
  <c r="G28" i="100"/>
  <c r="G31" i="4"/>
  <c r="G24" i="100"/>
  <c r="G27" i="4"/>
  <c r="G20" i="100"/>
  <c r="G23" i="4"/>
  <c r="G16" i="100"/>
  <c r="G19" i="4"/>
  <c r="G12" i="100"/>
  <c r="G15" i="4"/>
  <c r="E32" i="100"/>
  <c r="M34" i="58"/>
  <c r="E28" i="100"/>
  <c r="M30" i="58"/>
  <c r="E24" i="100"/>
  <c r="M26" i="58"/>
  <c r="E20" i="100"/>
  <c r="M22" i="58"/>
  <c r="E16" i="100"/>
  <c r="M18" i="58"/>
  <c r="E12" i="100"/>
  <c r="M14" i="58"/>
  <c r="D32" i="100"/>
  <c r="M34" i="59"/>
  <c r="D28" i="100"/>
  <c r="M30" i="59"/>
  <c r="D24" i="100"/>
  <c r="M26" i="59"/>
  <c r="D20" i="100"/>
  <c r="M22" i="59"/>
  <c r="D16" i="100"/>
  <c r="M18" i="59"/>
  <c r="D12" i="100"/>
  <c r="M14" i="59"/>
  <c r="C32" i="100"/>
  <c r="M35" i="1"/>
  <c r="C20" i="100"/>
  <c r="M23" i="1"/>
  <c r="G21" i="100"/>
  <c r="G24" i="4"/>
  <c r="E21" i="100"/>
  <c r="M23" i="58"/>
  <c r="D21" i="100"/>
  <c r="M23" i="59"/>
  <c r="D13" i="100"/>
  <c r="M15" i="59"/>
  <c r="C30" i="100"/>
  <c r="M33" i="1"/>
  <c r="C26" i="100"/>
  <c r="M29" i="1"/>
  <c r="C22" i="100"/>
  <c r="M25" i="1"/>
  <c r="C18" i="100"/>
  <c r="M21" i="1"/>
  <c r="C14" i="100"/>
  <c r="M17" i="1"/>
  <c r="C10" i="100"/>
  <c r="M13" i="1"/>
  <c r="G31" i="100"/>
  <c r="G34" i="4"/>
  <c r="G27" i="100"/>
  <c r="G30" i="4"/>
  <c r="G23" i="100"/>
  <c r="G26" i="4"/>
  <c r="G19" i="100"/>
  <c r="G22" i="4"/>
  <c r="G15" i="100"/>
  <c r="G18" i="4"/>
  <c r="G11" i="100"/>
  <c r="G14" i="4"/>
  <c r="E31" i="100"/>
  <c r="M33" i="58"/>
  <c r="E27" i="100"/>
  <c r="M29" i="58"/>
  <c r="E23" i="100"/>
  <c r="M25" i="58"/>
  <c r="E15" i="100"/>
  <c r="M17" i="58"/>
  <c r="E11" i="100"/>
  <c r="M13" i="58"/>
  <c r="G36" i="111"/>
  <c r="D31" i="100"/>
  <c r="M33" i="59"/>
  <c r="D27" i="100"/>
  <c r="M29" i="59"/>
  <c r="D23" i="100"/>
  <c r="M25" i="59"/>
  <c r="D15" i="100"/>
  <c r="M17" i="59"/>
  <c r="D11" i="100"/>
  <c r="M13" i="59"/>
  <c r="C24" i="100"/>
  <c r="M27" i="1"/>
  <c r="C16" i="100"/>
  <c r="M19" i="1"/>
  <c r="G25" i="100"/>
  <c r="G28" i="4"/>
  <c r="G13" i="100"/>
  <c r="G16" i="4"/>
  <c r="E25" i="100"/>
  <c r="M27" i="58"/>
  <c r="E17" i="100"/>
  <c r="M19" i="58"/>
  <c r="E9" i="100"/>
  <c r="M11" i="58"/>
  <c r="D29" i="100"/>
  <c r="M31" i="59"/>
  <c r="D17" i="100"/>
  <c r="M19" i="59"/>
  <c r="D9" i="100"/>
  <c r="M11" i="59"/>
  <c r="C29" i="100"/>
  <c r="M32" i="1"/>
  <c r="C25" i="100"/>
  <c r="M28" i="1"/>
  <c r="C21" i="100"/>
  <c r="M24" i="1"/>
  <c r="C17" i="100"/>
  <c r="M20" i="1"/>
  <c r="C13" i="100"/>
  <c r="M16" i="1"/>
  <c r="C9" i="100"/>
  <c r="M12" i="1"/>
  <c r="G30" i="100"/>
  <c r="G33" i="4"/>
  <c r="G26" i="100"/>
  <c r="G29" i="4"/>
  <c r="G22" i="100"/>
  <c r="G25" i="4"/>
  <c r="G18" i="100"/>
  <c r="G21" i="4"/>
  <c r="G14" i="100"/>
  <c r="G17" i="4"/>
  <c r="G10" i="100"/>
  <c r="G13" i="4"/>
  <c r="E30" i="100"/>
  <c r="M32" i="58"/>
  <c r="E26" i="100"/>
  <c r="M28" i="58"/>
  <c r="E22" i="100"/>
  <c r="M24" i="58"/>
  <c r="E18" i="100"/>
  <c r="M20" i="58"/>
  <c r="E14" i="100"/>
  <c r="M16" i="58"/>
  <c r="E10" i="100"/>
  <c r="M12" i="58"/>
  <c r="D30" i="100"/>
  <c r="M32" i="59"/>
  <c r="D26" i="100"/>
  <c r="M28" i="59"/>
  <c r="D22" i="100"/>
  <c r="M24" i="59"/>
  <c r="D18" i="100"/>
  <c r="M20" i="59"/>
  <c r="D14" i="100"/>
  <c r="M16" i="59"/>
  <c r="D10" i="100"/>
  <c r="M12" i="59"/>
  <c r="D19" i="100"/>
  <c r="M21" i="59"/>
  <c r="L35" i="58"/>
  <c r="G35" i="58"/>
  <c r="E19" i="100"/>
  <c r="M21" i="58"/>
  <c r="G35" i="59"/>
  <c r="J35" i="84"/>
  <c r="G35" i="60"/>
  <c r="L35" i="59"/>
  <c r="F10" i="100" l="1"/>
  <c r="C13" i="93" s="1"/>
  <c r="F26" i="100"/>
  <c r="C29" i="93" s="1"/>
  <c r="F19" i="100"/>
  <c r="C22" i="93" s="1"/>
  <c r="F14" i="100"/>
  <c r="C17" i="93" s="1"/>
  <c r="F22" i="100"/>
  <c r="C25" i="93" s="1"/>
  <c r="F30" i="100"/>
  <c r="C33" i="93" s="1"/>
  <c r="F21" i="100"/>
  <c r="C24" i="93" s="1"/>
  <c r="C35" i="65"/>
  <c r="F13" i="100"/>
  <c r="C16" i="93" s="1"/>
  <c r="F24" i="100"/>
  <c r="C27" i="93" s="1"/>
  <c r="F16" i="100"/>
  <c r="C19" i="93" s="1"/>
  <c r="F20" i="100"/>
  <c r="C23" i="93" s="1"/>
  <c r="F32" i="100"/>
  <c r="C35" i="93" s="1"/>
  <c r="F18" i="100"/>
  <c r="C21" i="93" s="1"/>
  <c r="D33" i="100"/>
  <c r="I33" i="4"/>
  <c r="I32" i="4"/>
  <c r="I28" i="111"/>
  <c r="I13" i="111"/>
  <c r="I30" i="4"/>
  <c r="I17" i="4"/>
  <c r="I22" i="4"/>
  <c r="I21" i="4"/>
  <c r="I27" i="4"/>
  <c r="I28" i="4"/>
  <c r="E33" i="100"/>
  <c r="I26" i="111"/>
  <c r="I15" i="111"/>
  <c r="I31" i="111"/>
  <c r="I24" i="111"/>
  <c r="I25" i="111"/>
  <c r="I19" i="4"/>
  <c r="I31" i="4"/>
  <c r="I14" i="111"/>
  <c r="I30" i="111"/>
  <c r="I12" i="111"/>
  <c r="I20" i="4"/>
  <c r="I29" i="111"/>
  <c r="I18" i="111"/>
  <c r="I23" i="111"/>
  <c r="I16" i="111"/>
  <c r="I32" i="111"/>
  <c r="I17" i="111"/>
  <c r="I33" i="111"/>
  <c r="I26" i="4"/>
  <c r="I16" i="4"/>
  <c r="I14" i="4"/>
  <c r="I15" i="4"/>
  <c r="I29" i="4"/>
  <c r="I18" i="4"/>
  <c r="I13" i="4"/>
  <c r="I23" i="4"/>
  <c r="I25" i="4"/>
  <c r="I24" i="4"/>
  <c r="I22" i="111"/>
  <c r="I27" i="111"/>
  <c r="I20" i="111"/>
  <c r="I21" i="111"/>
  <c r="C33" i="141"/>
  <c r="F29" i="100"/>
  <c r="C32" i="93" s="1"/>
  <c r="G33" i="100"/>
  <c r="C33" i="100"/>
  <c r="F9" i="100"/>
  <c r="C12" i="93" s="1"/>
  <c r="F17" i="100"/>
  <c r="C20" i="93" s="1"/>
  <c r="F25" i="100"/>
  <c r="C28" i="93" s="1"/>
  <c r="I12" i="4"/>
  <c r="I19" i="111"/>
  <c r="H36" i="111"/>
  <c r="M35" i="59"/>
  <c r="F15" i="100"/>
  <c r="C18" i="93" s="1"/>
  <c r="F23" i="100"/>
  <c r="C26" i="93" s="1"/>
  <c r="F31" i="100"/>
  <c r="C34" i="93" s="1"/>
  <c r="F12" i="100"/>
  <c r="C15" i="93" s="1"/>
  <c r="M35" i="58"/>
  <c r="G36" i="4"/>
  <c r="F11" i="100"/>
  <c r="C14" i="93" s="1"/>
  <c r="F27" i="100"/>
  <c r="C30" i="93" s="1"/>
  <c r="F28" i="100"/>
  <c r="C31" i="93" s="1"/>
  <c r="H36" i="4"/>
  <c r="O21" i="96"/>
  <c r="O26" i="96" s="1"/>
  <c r="P21" i="96"/>
  <c r="P26" i="96" s="1"/>
  <c r="Q21" i="96"/>
  <c r="Q26" i="96" s="1"/>
  <c r="R16" i="96"/>
  <c r="R17" i="96"/>
  <c r="R18" i="96"/>
  <c r="R19" i="96"/>
  <c r="R20" i="96"/>
  <c r="K21" i="96"/>
  <c r="K26" i="96" s="1"/>
  <c r="L21" i="96"/>
  <c r="L26" i="96" s="1"/>
  <c r="M21" i="96"/>
  <c r="M26" i="96" s="1"/>
  <c r="N16" i="96"/>
  <c r="N17" i="96"/>
  <c r="N18" i="96"/>
  <c r="N19" i="96"/>
  <c r="N20" i="96"/>
  <c r="G21" i="96"/>
  <c r="G26" i="96" s="1"/>
  <c r="H21" i="96"/>
  <c r="H26" i="96" s="1"/>
  <c r="I21" i="96"/>
  <c r="I26" i="96" s="1"/>
  <c r="J16" i="96"/>
  <c r="J17" i="96"/>
  <c r="J18" i="96"/>
  <c r="J19" i="96"/>
  <c r="J20" i="96"/>
  <c r="C36" i="93" l="1"/>
  <c r="F33" i="100"/>
  <c r="J36" i="4"/>
  <c r="R21" i="96"/>
  <c r="R26" i="96" s="1"/>
  <c r="J21" i="96"/>
  <c r="J26" i="96" s="1"/>
  <c r="N21" i="96"/>
  <c r="N26" i="96" s="1"/>
  <c r="G47" i="56" l="1"/>
  <c r="G46" i="56"/>
  <c r="D47" i="56"/>
  <c r="D46" i="56"/>
  <c r="E31" i="56" l="1"/>
  <c r="G31" i="56"/>
  <c r="I31" i="56"/>
  <c r="K31" i="56"/>
  <c r="M31" i="56"/>
  <c r="O31" i="56"/>
  <c r="Q31" i="56"/>
  <c r="S31" i="56"/>
  <c r="B13" i="56"/>
  <c r="D13" i="56"/>
  <c r="F13" i="56"/>
  <c r="H13" i="56"/>
  <c r="J13" i="56"/>
  <c r="L11" i="56"/>
  <c r="L12" i="56"/>
  <c r="L13" i="56" l="1"/>
  <c r="J13" i="88" l="1"/>
  <c r="J14" i="88"/>
  <c r="J15" i="88"/>
  <c r="J16" i="88"/>
  <c r="J17" i="88"/>
  <c r="J18" i="88"/>
  <c r="J19" i="88"/>
  <c r="J20" i="88"/>
  <c r="J21" i="88"/>
  <c r="J22" i="88"/>
  <c r="J23" i="88"/>
  <c r="J24" i="88"/>
  <c r="J25" i="88"/>
  <c r="J26" i="88"/>
  <c r="J27" i="88"/>
  <c r="J28" i="88"/>
  <c r="J29" i="88"/>
  <c r="J30" i="88"/>
  <c r="J31" i="88"/>
  <c r="J32" i="88"/>
  <c r="J33" i="88"/>
  <c r="J34" i="88"/>
  <c r="J35" i="88"/>
  <c r="H13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30" i="75"/>
  <c r="H31" i="75"/>
  <c r="H32" i="75"/>
  <c r="H33" i="75"/>
  <c r="H34" i="75"/>
  <c r="H35" i="75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G13" i="114" l="1"/>
  <c r="G14" i="114"/>
  <c r="G15" i="114"/>
  <c r="G16" i="114"/>
  <c r="G17" i="114"/>
  <c r="G18" i="114"/>
  <c r="G19" i="114"/>
  <c r="G20" i="114"/>
  <c r="G21" i="114"/>
  <c r="G22" i="114"/>
  <c r="G23" i="114"/>
  <c r="G24" i="114"/>
  <c r="G25" i="114"/>
  <c r="G26" i="114"/>
  <c r="G27" i="114"/>
  <c r="G28" i="114"/>
  <c r="G29" i="114"/>
  <c r="G30" i="114"/>
  <c r="G31" i="114"/>
  <c r="G32" i="114"/>
  <c r="G33" i="114"/>
  <c r="G34" i="114"/>
  <c r="G35" i="114"/>
  <c r="G13" i="88"/>
  <c r="G14" i="88"/>
  <c r="G15" i="88"/>
  <c r="G16" i="88"/>
  <c r="G17" i="88"/>
  <c r="G18" i="88"/>
  <c r="G19" i="88"/>
  <c r="G20" i="88"/>
  <c r="G21" i="88"/>
  <c r="G22" i="88"/>
  <c r="G23" i="88"/>
  <c r="G24" i="88"/>
  <c r="G25" i="88"/>
  <c r="G26" i="88"/>
  <c r="G27" i="88"/>
  <c r="G28" i="88"/>
  <c r="G29" i="88"/>
  <c r="G30" i="88"/>
  <c r="G31" i="88"/>
  <c r="G32" i="88"/>
  <c r="G33" i="88"/>
  <c r="G34" i="88"/>
  <c r="G35" i="88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C36" i="16" l="1"/>
  <c r="D36" i="16"/>
  <c r="E36" i="16"/>
  <c r="F36" i="16"/>
  <c r="G36" i="16"/>
  <c r="H36" i="16"/>
  <c r="I36" i="16"/>
  <c r="J36" i="16"/>
  <c r="C36" i="13"/>
  <c r="D36" i="13"/>
  <c r="E36" i="13"/>
  <c r="F36" i="13"/>
  <c r="H36" i="13"/>
  <c r="I36" i="13"/>
  <c r="C37" i="114"/>
  <c r="D37" i="114"/>
  <c r="E37" i="114"/>
  <c r="F37" i="114"/>
  <c r="G37" i="114"/>
  <c r="H37" i="114"/>
  <c r="I37" i="114"/>
  <c r="M37" i="114"/>
  <c r="N37" i="114"/>
  <c r="O37" i="114"/>
  <c r="Q37" i="114"/>
  <c r="R37" i="114"/>
  <c r="S37" i="114"/>
  <c r="T37" i="114"/>
  <c r="U37" i="114"/>
  <c r="V37" i="114"/>
  <c r="C37" i="88"/>
  <c r="D37" i="88"/>
  <c r="E37" i="88"/>
  <c r="F37" i="88"/>
  <c r="G37" i="88"/>
  <c r="H37" i="88"/>
  <c r="I37" i="88"/>
  <c r="J37" i="88"/>
  <c r="M37" i="88"/>
  <c r="Q37" i="88"/>
  <c r="R37" i="88"/>
  <c r="S37" i="88"/>
  <c r="T37" i="88"/>
  <c r="U37" i="88"/>
  <c r="V37" i="88"/>
  <c r="C37" i="75"/>
  <c r="D37" i="75"/>
  <c r="E37" i="75"/>
  <c r="F37" i="75"/>
  <c r="G37" i="75"/>
  <c r="H37" i="75"/>
  <c r="K37" i="75"/>
  <c r="L37" i="75"/>
  <c r="M37" i="75"/>
  <c r="O37" i="75"/>
  <c r="P37" i="75"/>
  <c r="Q37" i="75"/>
  <c r="C38" i="7"/>
  <c r="D38" i="7"/>
  <c r="E38" i="7"/>
  <c r="F38" i="7"/>
  <c r="G38" i="7"/>
  <c r="H38" i="7"/>
  <c r="L38" i="7"/>
  <c r="O38" i="7"/>
  <c r="P38" i="7"/>
  <c r="C37" i="86"/>
  <c r="D37" i="86"/>
  <c r="E37" i="86"/>
  <c r="F37" i="86"/>
  <c r="G37" i="86"/>
  <c r="H37" i="86"/>
  <c r="I37" i="86"/>
  <c r="J37" i="86"/>
  <c r="K37" i="86"/>
  <c r="L37" i="86"/>
  <c r="M37" i="86"/>
  <c r="C36" i="74"/>
  <c r="D36" i="74"/>
  <c r="E36" i="74"/>
  <c r="F36" i="74"/>
  <c r="G36" i="74"/>
  <c r="C36" i="5"/>
  <c r="D36" i="5"/>
  <c r="E36" i="5"/>
  <c r="G36" i="5"/>
  <c r="Q38" i="7"/>
  <c r="K37" i="114" l="1"/>
  <c r="P37" i="114"/>
  <c r="J37" i="114"/>
  <c r="I38" i="7"/>
  <c r="I37" i="75"/>
  <c r="L37" i="114"/>
  <c r="N37" i="75"/>
  <c r="M38" i="7"/>
  <c r="N38" i="7"/>
  <c r="J23" i="28"/>
  <c r="G11" i="28"/>
  <c r="H11" i="28" s="1"/>
  <c r="G12" i="28"/>
  <c r="H12" i="28" s="1"/>
  <c r="I12" i="28" s="1"/>
  <c r="G13" i="28"/>
  <c r="H13" i="28" s="1"/>
  <c r="I13" i="28" s="1"/>
  <c r="G14" i="28"/>
  <c r="H14" i="28" s="1"/>
  <c r="I14" i="28" s="1"/>
  <c r="G15" i="28"/>
  <c r="H15" i="28" s="1"/>
  <c r="I15" i="28" s="1"/>
  <c r="G16" i="28"/>
  <c r="H16" i="28" s="1"/>
  <c r="I16" i="28" s="1"/>
  <c r="G17" i="28"/>
  <c r="H17" i="28" s="1"/>
  <c r="I17" i="28" s="1"/>
  <c r="G18" i="28"/>
  <c r="H18" i="28" s="1"/>
  <c r="I18" i="28" s="1"/>
  <c r="G19" i="28"/>
  <c r="H19" i="28" s="1"/>
  <c r="I19" i="28" s="1"/>
  <c r="G20" i="28"/>
  <c r="H20" i="28" s="1"/>
  <c r="I20" i="28" s="1"/>
  <c r="G21" i="28"/>
  <c r="H21" i="28" s="1"/>
  <c r="I21" i="28" s="1"/>
  <c r="G22" i="28"/>
  <c r="H22" i="28" s="1"/>
  <c r="I22" i="28" s="1"/>
  <c r="D23" i="28"/>
  <c r="E23" i="28"/>
  <c r="F23" i="28"/>
  <c r="K12" i="27"/>
  <c r="K13" i="27"/>
  <c r="K14" i="27"/>
  <c r="K15" i="27"/>
  <c r="K16" i="27"/>
  <c r="K17" i="27"/>
  <c r="K18" i="27"/>
  <c r="K19" i="27"/>
  <c r="K20" i="27"/>
  <c r="K21" i="27"/>
  <c r="K22" i="27"/>
  <c r="K11" i="27"/>
  <c r="J23" i="27"/>
  <c r="G12" i="27"/>
  <c r="G13" i="27"/>
  <c r="G14" i="27"/>
  <c r="G15" i="27"/>
  <c r="G16" i="27"/>
  <c r="G17" i="27"/>
  <c r="G18" i="27"/>
  <c r="G19" i="27"/>
  <c r="G20" i="27"/>
  <c r="G21" i="27"/>
  <c r="G22" i="27"/>
  <c r="G11" i="27"/>
  <c r="C23" i="27"/>
  <c r="D23" i="27"/>
  <c r="E23" i="27"/>
  <c r="F23" i="27"/>
  <c r="H12" i="27"/>
  <c r="I12" i="27" s="1"/>
  <c r="H13" i="27"/>
  <c r="I13" i="27" s="1"/>
  <c r="H14" i="27"/>
  <c r="I14" i="27" s="1"/>
  <c r="H15" i="27"/>
  <c r="I15" i="27" s="1"/>
  <c r="H16" i="27"/>
  <c r="I16" i="27" s="1"/>
  <c r="H17" i="27"/>
  <c r="I17" i="27" s="1"/>
  <c r="H18" i="27"/>
  <c r="I18" i="27" s="1"/>
  <c r="H19" i="27"/>
  <c r="I19" i="27" s="1"/>
  <c r="H20" i="27"/>
  <c r="I20" i="27" s="1"/>
  <c r="H21" i="27"/>
  <c r="I21" i="27" s="1"/>
  <c r="H22" i="27"/>
  <c r="I22" i="27" s="1"/>
  <c r="J37" i="75" l="1"/>
  <c r="J38" i="7"/>
  <c r="K23" i="27"/>
  <c r="I11" i="28"/>
  <c r="I23" i="28" s="1"/>
  <c r="H23" i="28"/>
  <c r="G23" i="28"/>
  <c r="G23" i="27"/>
  <c r="H11" i="27"/>
  <c r="H23" i="27" s="1"/>
  <c r="K38" i="7" l="1"/>
  <c r="I11" i="27"/>
  <c r="I23" i="27" s="1"/>
  <c r="J36" i="111"/>
  <c r="I36" i="111" l="1"/>
</calcChain>
</file>

<file path=xl/comments1.xml><?xml version="1.0" encoding="utf-8"?>
<comments xmlns="http://schemas.openxmlformats.org/spreadsheetml/2006/main">
  <authors>
    <author>MDM</author>
  </authors>
  <commentList>
    <comment ref="O20" authorId="0">
      <text>
        <r>
          <rPr>
            <b/>
            <sz val="9"/>
            <color indexed="81"/>
            <rFont val="Tahoma"/>
            <family val="2"/>
          </rPr>
          <t>MDM:</t>
        </r>
        <r>
          <rPr>
            <sz val="9"/>
            <color indexed="81"/>
            <rFont val="Tahoma"/>
            <family val="2"/>
          </rPr>
          <t xml:space="preserve">
72754</t>
        </r>
      </text>
    </comment>
  </commentList>
</comments>
</file>

<file path=xl/sharedStrings.xml><?xml version="1.0" encoding="utf-8"?>
<sst xmlns="http://schemas.openxmlformats.org/spreadsheetml/2006/main" count="4017" uniqueCount="1131">
  <si>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</si>
  <si>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</si>
  <si>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</si>
  <si>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</si>
  <si>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</si>
  <si>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</si>
  <si>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</si>
  <si>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</si>
  <si>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</si>
  <si>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</si>
  <si>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</si>
  <si>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</si>
  <si>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</si>
  <si>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</si>
  <si>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</si>
  <si>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</si>
  <si>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</si>
  <si>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</si>
  <si>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</si>
  <si>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</si>
  <si>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</si>
  <si>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</si>
  <si>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</si>
  <si>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</si>
  <si>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</si>
  <si>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</si>
  <si>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</si>
  <si>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</si>
  <si>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</si>
  <si>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</si>
  <si>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</si>
  <si>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</si>
  <si>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</si>
  <si>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</si>
  <si>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</si>
  <si>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</si>
  <si>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</si>
  <si>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</si>
  <si>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</si>
  <si>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</si>
  <si>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</si>
  <si>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</si>
  <si>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</si>
  <si>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</si>
  <si>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</si>
  <si>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</si>
  <si>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</si>
  <si>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</si>
  <si>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</si>
  <si>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</si>
  <si>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</si>
  <si>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</si>
  <si>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</si>
  <si>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</si>
  <si>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</si>
  <si>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</si>
  <si>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</si>
  <si>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</si>
  <si>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</si>
  <si>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</si>
  <si>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</si>
  <si>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</si>
  <si>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</si>
  <si>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</si>
  <si>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</si>
  <si>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</si>
  <si>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</si>
  <si>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</si>
  <si>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</si>
  <si>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</si>
  <si>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</si>
  <si>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</si>
  <si>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</si>
  <si>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</si>
  <si>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</si>
  <si>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</si>
  <si>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</si>
  <si>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</si>
  <si>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</si>
  <si>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</si>
  <si>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</si>
  <si>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</si>
  <si>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</si>
  <si>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</si>
  <si>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</si>
  <si>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</si>
  <si>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</si>
  <si>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</si>
  <si>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</si>
  <si>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</si>
  <si>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</si>
  <si>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</si>
  <si>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</si>
  <si>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</si>
  <si>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</si>
  <si>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</si>
  <si>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</si>
  <si>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</si>
  <si>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</si>
  <si>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</si>
  <si>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</si>
  <si>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</si>
  <si>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</si>
  <si>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</si>
  <si>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</si>
  <si>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</si>
  <si>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</si>
  <si>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</si>
  <si>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</si>
  <si>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</si>
  <si>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</si>
  <si>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</si>
  <si>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>*Rice</t>
  </si>
  <si>
    <t>*Wheat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</si>
  <si>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</si>
  <si>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</si>
  <si>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</si>
  <si>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</si>
  <si>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</si>
  <si>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</si>
  <si>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</si>
  <si>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</si>
  <si>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</si>
  <si>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</si>
  <si>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</si>
  <si>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</si>
  <si>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</si>
  <si>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</si>
  <si>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</si>
  <si>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</si>
  <si>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</si>
  <si>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</si>
  <si>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</si>
  <si>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</si>
  <si>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</si>
  <si>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</si>
  <si>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</si>
  <si>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</si>
  <si>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</si>
  <si>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</si>
  <si>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</si>
  <si>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</si>
  <si>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</si>
  <si>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</si>
  <si>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</si>
  <si>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</si>
  <si>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</si>
  <si>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</si>
  <si>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</si>
  <si>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</si>
  <si>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</si>
  <si>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</si>
  <si>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</si>
  <si>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</si>
  <si>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</si>
  <si>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</si>
  <si>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</si>
  <si>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</si>
  <si>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</si>
  <si>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</si>
  <si>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</si>
  <si>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</si>
  <si>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</si>
  <si>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</si>
  <si>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</si>
  <si>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</si>
  <si>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</si>
  <si>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</si>
  <si>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</si>
  <si>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</si>
  <si>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</si>
  <si>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</si>
  <si>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</si>
  <si>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</si>
  <si>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</si>
  <si>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</si>
  <si>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</si>
  <si>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</si>
  <si>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</si>
  <si>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</si>
  <si>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</si>
  <si>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</si>
  <si>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</si>
  <si>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</si>
  <si>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</si>
  <si>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</si>
  <si>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</si>
  <si>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</si>
  <si>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</si>
  <si>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</si>
  <si>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</si>
  <si>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</si>
  <si>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</si>
  <si>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</si>
  <si>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</si>
  <si>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</si>
  <si>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</si>
  <si>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</si>
  <si>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</si>
  <si>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</si>
  <si>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</si>
  <si>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</si>
  <si>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</si>
  <si>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</si>
  <si>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</si>
  <si>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</si>
  <si>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</si>
  <si>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</si>
  <si>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</si>
  <si>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</si>
  <si>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</si>
  <si>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</si>
  <si>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</si>
  <si>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</si>
  <si>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</si>
  <si>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</si>
  <si>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</si>
  <si>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</si>
  <si>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</si>
  <si>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</si>
  <si>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</si>
  <si>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</si>
  <si>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</si>
  <si>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</si>
  <si>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</si>
  <si>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</si>
  <si>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</si>
  <si>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</si>
  <si>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</si>
  <si>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</si>
  <si>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</si>
  <si>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</si>
  <si>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</si>
  <si>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</si>
  <si>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</si>
  <si>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</si>
  <si>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</si>
  <si>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</si>
  <si>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</si>
  <si>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</si>
  <si>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</si>
  <si>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</si>
  <si>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</si>
  <si>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</si>
  <si>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</si>
  <si>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</si>
  <si>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</si>
  <si>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</si>
  <si>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</si>
  <si>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</si>
  <si>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</si>
  <si>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</si>
  <si>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</si>
  <si>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</si>
  <si>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</si>
  <si>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</si>
  <si>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</si>
  <si>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</si>
  <si>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</si>
  <si>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</si>
  <si>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</si>
  <si>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</si>
  <si>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</si>
  <si>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</si>
  <si>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</si>
  <si>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</si>
  <si>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</si>
  <si>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</si>
  <si>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</si>
  <si>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</si>
  <si>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</si>
  <si>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</si>
  <si>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</si>
  <si>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</si>
  <si>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</si>
  <si>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</si>
  <si>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</si>
  <si>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</si>
  <si>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</si>
  <si>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</si>
  <si>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</si>
  <si>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</si>
  <si>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</si>
  <si>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</si>
  <si>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</si>
  <si>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</si>
  <si>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</si>
  <si>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</si>
  <si>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</si>
  <si>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</si>
  <si>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</si>
  <si>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</si>
  <si>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</si>
  <si>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</si>
  <si>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</si>
  <si>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</si>
  <si>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</si>
  <si>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</si>
  <si>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</si>
  <si>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</si>
  <si>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</si>
  <si>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</si>
  <si>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</si>
  <si>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</si>
  <si>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</si>
  <si>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</si>
  <si>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</si>
  <si>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</si>
  <si>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</si>
  <si>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</si>
  <si>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</si>
  <si>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</si>
  <si>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</si>
  <si>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</si>
  <si>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</si>
  <si>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</si>
  <si>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</si>
  <si>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</si>
  <si>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</si>
  <si>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</si>
  <si>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</si>
  <si>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</si>
  <si>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</si>
  <si>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</si>
  <si>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</si>
  <si>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</si>
  <si>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</si>
  <si>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</si>
  <si>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</si>
  <si>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</si>
  <si>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</si>
  <si>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</si>
  <si>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</si>
  <si>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</si>
  <si>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</si>
  <si>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</si>
  <si>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</si>
  <si>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</si>
  <si>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</si>
  <si>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</si>
  <si>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</si>
  <si>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</si>
  <si>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</si>
  <si>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</si>
  <si>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</si>
  <si>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</si>
  <si>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</si>
  <si>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</si>
  <si>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</si>
  <si>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</si>
  <si>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</si>
  <si>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</si>
  <si>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</si>
  <si>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</si>
  <si>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</si>
  <si>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</si>
  <si>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</si>
  <si>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</si>
  <si>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</si>
  <si>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</si>
  <si>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</si>
  <si>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</si>
  <si>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</si>
  <si>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</si>
  <si>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</si>
  <si>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</si>
  <si>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</si>
  <si>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</si>
  <si>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</si>
  <si>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</si>
  <si>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</si>
  <si>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</si>
  <si>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</si>
  <si>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</si>
  <si>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</si>
  <si>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</si>
  <si>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</si>
  <si>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</si>
  <si>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</si>
  <si>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</si>
  <si>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</si>
  <si>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</si>
  <si>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</si>
  <si>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</si>
  <si>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</si>
  <si>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</si>
  <si>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</si>
  <si>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</si>
  <si>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</si>
  <si>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</si>
  <si>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</si>
  <si>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</si>
  <si>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</si>
  <si>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</si>
  <si>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</si>
  <si>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</si>
  <si>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</si>
  <si>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</si>
  <si>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</si>
  <si>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</si>
  <si>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</si>
  <si>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</si>
  <si>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</si>
  <si>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</si>
  <si>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</si>
  <si>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</si>
  <si>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</si>
  <si>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</si>
  <si>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</si>
  <si>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</si>
  <si>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</si>
  <si>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</si>
  <si>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</si>
  <si>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</si>
  <si>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</si>
  <si>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</si>
  <si>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</si>
  <si>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</si>
  <si>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</si>
  <si>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</si>
  <si>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</si>
  <si>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</si>
  <si>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</si>
  <si>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</si>
  <si>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</si>
  <si>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</si>
  <si>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</si>
  <si>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</si>
  <si>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</si>
  <si>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</si>
  <si>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</si>
  <si>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</si>
  <si>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</si>
  <si>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</si>
  <si>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</si>
  <si>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</si>
  <si>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</si>
  <si>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</si>
  <si>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</si>
  <si>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</si>
  <si>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</si>
  <si>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</si>
  <si>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</si>
  <si>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</si>
  <si>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</si>
  <si>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</si>
  <si>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</si>
  <si>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</si>
  <si>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</si>
  <si>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</si>
  <si>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</si>
  <si>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</si>
  <si>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</si>
  <si>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</si>
  <si>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</si>
  <si>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</si>
  <si>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</si>
  <si>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</si>
  <si>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</si>
  <si>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</si>
  <si>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</si>
  <si>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</si>
  <si>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</si>
  <si>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</si>
  <si>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</si>
  <si>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</si>
  <si>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</si>
  <si>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</si>
  <si>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</si>
  <si>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</si>
  <si>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</si>
  <si>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</si>
  <si>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</si>
  <si>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</si>
  <si>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</si>
  <si>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</si>
  <si>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</si>
  <si>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</si>
  <si>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</si>
  <si>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</si>
  <si>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</si>
  <si>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</si>
  <si>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</si>
  <si>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</si>
  <si>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</si>
  <si>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</si>
  <si>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</si>
  <si>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</si>
  <si>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</si>
  <si>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</si>
  <si>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</si>
  <si>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</si>
  <si>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</si>
  <si>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</si>
  <si>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</si>
  <si>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</si>
  <si>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</si>
  <si>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</si>
  <si>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</si>
  <si>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</si>
  <si>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</si>
  <si>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</si>
  <si>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</si>
  <si>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</si>
  <si>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</si>
  <si>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</si>
  <si>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</si>
  <si>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</si>
  <si>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</si>
  <si>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</si>
  <si>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</si>
  <si>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</si>
  <si>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</si>
  <si>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</si>
  <si>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</si>
  <si>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</si>
  <si>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</si>
  <si>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</si>
  <si>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</si>
  <si>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</si>
  <si>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</si>
  <si>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</si>
  <si>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</si>
  <si>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</si>
  <si>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</si>
  <si>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</si>
  <si>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</si>
  <si>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</si>
  <si>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</si>
  <si>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</si>
  <si>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</si>
  <si>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</si>
  <si>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</si>
  <si>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</si>
  <si>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</si>
  <si>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</si>
  <si>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</si>
  <si>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</si>
  <si>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</si>
  <si>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</si>
  <si>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</si>
  <si>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</si>
  <si>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</si>
  <si>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</si>
  <si>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</si>
  <si>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</si>
  <si>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</si>
  <si>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</si>
  <si>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</si>
  <si>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</si>
  <si>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</si>
  <si>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</si>
  <si>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</si>
  <si>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</si>
  <si>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</si>
  <si>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</si>
  <si>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</si>
  <si>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</si>
  <si>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</si>
  <si>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</si>
  <si>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</si>
  <si>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</si>
  <si>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</si>
  <si>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</si>
  <si>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</si>
  <si>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</si>
  <si>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</si>
  <si>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</si>
  <si>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</si>
  <si>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</si>
  <si>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</si>
  <si>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</si>
  <si>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</si>
  <si>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</si>
  <si>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</si>
  <si>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</si>
  <si>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</si>
  <si>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</si>
  <si>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</si>
  <si>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</si>
  <si>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</si>
  <si>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</si>
  <si>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</si>
  <si>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</si>
  <si>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</si>
  <si>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</si>
  <si>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</si>
  <si>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</si>
  <si>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</si>
  <si>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</si>
  <si>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</si>
  <si>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</si>
  <si>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</si>
  <si>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</si>
  <si>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</si>
  <si>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</si>
  <si>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</si>
  <si>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</si>
  <si>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</si>
  <si>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</si>
  <si>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</si>
  <si>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</si>
  <si>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</si>
  <si>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</si>
  <si>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</si>
  <si>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</si>
  <si>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</si>
  <si>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</si>
  <si>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</si>
  <si>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</si>
  <si>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</si>
  <si>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</si>
  <si>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</si>
  <si>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</si>
  <si>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</si>
  <si>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</si>
  <si>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</si>
  <si>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</si>
  <si>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</si>
  <si>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</si>
  <si>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</si>
  <si>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</si>
  <si>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</si>
  <si>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</si>
  <si>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</si>
  <si>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</si>
  <si>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</si>
  <si>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</si>
  <si>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</si>
  <si>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</si>
  <si>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</si>
  <si>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</si>
  <si>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</si>
  <si>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</si>
  <si>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</si>
  <si>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</si>
  <si>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</si>
  <si>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</si>
  <si>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</si>
  <si>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</si>
  <si>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Number of School Working Days (Primary,Classes I-V) for 2017-18</t>
  </si>
  <si>
    <t>AT - 26 A</t>
  </si>
  <si>
    <t>Number of School Working Days (Upper Primary,Classes VI-VIII) for 2017-18</t>
  </si>
  <si>
    <t>AT - 27</t>
  </si>
  <si>
    <t>Proposal for coverage of children and working days  for 2017-18  (Primary Classes, I-V)</t>
  </si>
  <si>
    <t>AT - 27 A</t>
  </si>
  <si>
    <t>Proposal for coverage of children and working days  for 2017-18  (Upper Primary,Classes VI-VIII)</t>
  </si>
  <si>
    <t>AT - 27 B</t>
  </si>
  <si>
    <t>Proposal for coverage of children for NCLP Schools during 2017-18</t>
  </si>
  <si>
    <t>AT - 27 C</t>
  </si>
  <si>
    <t>Proposal for coverage of children and working days  for Primary (Classes I-V) in Drought affected areas  during 2017-18</t>
  </si>
  <si>
    <t>AT - 27 D</t>
  </si>
  <si>
    <t>Proposal for coverage of children and working days  for  Upper Primary (Classes VI-VIII)in Drought affected areas  during 2017-18</t>
  </si>
  <si>
    <t>AT - 28</t>
  </si>
  <si>
    <t>Requirement of kitchen-cum-stores in the Primary and Upper Primary schools for the year 2017-18</t>
  </si>
  <si>
    <t>AT - 28 A</t>
  </si>
  <si>
    <t>Requirement of kitchen cum stores as per Plinth Area Norm in the Primary and Upper Primary schools for the year 2017-18</t>
  </si>
  <si>
    <t>AT - 29</t>
  </si>
  <si>
    <t>AT - 30</t>
  </si>
  <si>
    <t>Requirement of Cook cum Helpers for 2017-18</t>
  </si>
  <si>
    <t>AT - 31</t>
  </si>
  <si>
    <t>Budget Provision for the Year 2017-18</t>
  </si>
  <si>
    <t>Requirement of Kitchen Devices during 2017-18 in Primary &amp; Upper Primary Schools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</si>
  <si>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</si>
  <si>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</si>
  <si>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</si>
  <si>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</si>
  <si>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</si>
  <si>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</si>
  <si>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</si>
  <si>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</si>
  <si>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</si>
  <si>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</si>
  <si>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During 01.04.17 to 31.12.17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</si>
  <si>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</si>
  <si>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</si>
  <si>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</si>
  <si>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</si>
  <si>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r>
      <t xml:space="preserve">No. of working days </t>
    </r>
    <r>
      <rPr>
        <b/>
        <sz val="8"/>
        <rFont val="Arial"/>
        <family val="2"/>
      </rPr>
      <t xml:space="preserve">(During 01.04.17 to 31.12.17)     </t>
    </r>
    <r>
      <rPr>
        <b/>
        <sz val="10"/>
        <rFont val="Arial"/>
        <family val="2"/>
      </rPr>
      <t xml:space="preserve">             </t>
    </r>
  </si>
  <si>
    <t xml:space="preserve">No. of working days (During 01.04.17 to 31.12.17)                  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</si>
  <si>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</si>
  <si>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</si>
  <si>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</si>
  <si>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</si>
  <si>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</si>
  <si>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</si>
  <si>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</si>
  <si>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</si>
  <si>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</si>
  <si>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</si>
  <si>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</si>
  <si>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</si>
  <si>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</si>
  <si>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</si>
  <si>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</si>
  <si>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</si>
  <si>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</si>
  <si>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</si>
  <si>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</si>
  <si>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</si>
  <si>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</si>
  <si>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</si>
  <si>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</si>
  <si>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</si>
  <si>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</si>
  <si>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</si>
  <si>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</si>
  <si>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</si>
  <si>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</si>
  <si>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</si>
  <si>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</si>
  <si>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</si>
  <si>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</si>
  <si>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</si>
  <si>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</si>
  <si>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</si>
  <si>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</si>
  <si>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</si>
  <si>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</si>
  <si>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</si>
  <si>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</si>
  <si>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</si>
  <si>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</si>
  <si>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</si>
  <si>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</si>
  <si>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</si>
  <si>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</si>
  <si>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</si>
  <si>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</si>
  <si>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</si>
  <si>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</si>
  <si>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</si>
  <si>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</si>
  <si>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</si>
  <si>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</si>
  <si>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</si>
  <si>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</si>
  <si>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</si>
  <si>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</si>
  <si>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</si>
  <si>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</si>
  <si>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</si>
  <si>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</si>
  <si>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</si>
  <si>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</si>
  <si>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</si>
  <si>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</si>
  <si>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</si>
  <si>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</si>
  <si>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</si>
  <si>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</si>
  <si>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</si>
  <si>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</si>
  <si>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</si>
  <si>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</si>
  <si>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</si>
  <si>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</si>
  <si>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</si>
  <si>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</si>
  <si>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</si>
  <si>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</si>
  <si>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</si>
  <si>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</si>
  <si>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</si>
  <si>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</si>
  <si>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</si>
  <si>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</si>
  <si>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</si>
  <si>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</si>
  <si>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</si>
  <si>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</si>
  <si>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</si>
  <si>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</si>
  <si>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</si>
  <si>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</si>
  <si>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</si>
  <si>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</si>
  <si>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</si>
  <si>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</si>
  <si>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</si>
  <si>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</si>
  <si>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</si>
  <si>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</si>
  <si>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</si>
  <si>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</si>
  <si>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</si>
  <si>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</si>
  <si>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</si>
  <si>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</si>
  <si>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</si>
  <si>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</si>
  <si>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</si>
  <si>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</si>
  <si>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</si>
  <si>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</si>
  <si>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</si>
  <si>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</si>
  <si>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</si>
  <si>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</si>
  <si>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</si>
  <si>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</si>
  <si>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</si>
  <si>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</si>
  <si>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</si>
  <si>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</si>
  <si>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</si>
  <si>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</si>
  <si>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</si>
  <si>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</si>
  <si>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</si>
  <si>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</si>
  <si>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</si>
  <si>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</si>
  <si>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</si>
  <si>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</si>
  <si>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</si>
  <si>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</si>
  <si>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</si>
  <si>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</si>
  <si>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</si>
  <si>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</si>
  <si>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</si>
  <si>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Alipurduar</t>
  </si>
  <si>
    <t>Bankura</t>
  </si>
  <si>
    <t>Birbhum</t>
  </si>
  <si>
    <t>E/Bardhaman</t>
  </si>
  <si>
    <t>Cooch Behar</t>
  </si>
  <si>
    <t>D/Dinajpur</t>
  </si>
  <si>
    <t>U/Dinajpur</t>
  </si>
  <si>
    <t>GTA</t>
  </si>
  <si>
    <t>Hooghly</t>
  </si>
  <si>
    <t>Howrah</t>
  </si>
  <si>
    <t>Jalpaiguri</t>
  </si>
  <si>
    <t>Kolkata</t>
  </si>
  <si>
    <t>Malda</t>
  </si>
  <si>
    <t>Murshidabad</t>
  </si>
  <si>
    <t>E/Medinipur</t>
  </si>
  <si>
    <t>W/Medinipur</t>
  </si>
  <si>
    <t>Nadia</t>
  </si>
  <si>
    <t>N/24 Pgs.</t>
  </si>
  <si>
    <t>S/24 Pgs.</t>
  </si>
  <si>
    <t>Purulia</t>
  </si>
  <si>
    <t>Siliguri</t>
  </si>
  <si>
    <t>W/Bardhaman</t>
  </si>
  <si>
    <t>Jhargram</t>
  </si>
  <si>
    <t>Kalimpong</t>
  </si>
  <si>
    <t>e-transfer</t>
  </si>
  <si>
    <t>N.A.</t>
  </si>
  <si>
    <t>N.A</t>
  </si>
  <si>
    <t>e -transfer</t>
  </si>
  <si>
    <t>Rs. 600/-</t>
  </si>
  <si>
    <t>Rs. 900/- (Including additional Rs. 500/-)</t>
  </si>
  <si>
    <t>Rs. 1500/-</t>
  </si>
  <si>
    <t>As per need</t>
  </si>
  <si>
    <t>Egg</t>
  </si>
  <si>
    <t>1pc</t>
  </si>
  <si>
    <t>1 day/ Week</t>
  </si>
  <si>
    <t>Chicken</t>
  </si>
  <si>
    <t>50 gm</t>
  </si>
  <si>
    <t>1 day/ month</t>
  </si>
  <si>
    <t>2018-19</t>
  </si>
  <si>
    <t>(All Districts)</t>
  </si>
  <si>
    <t>Paneer</t>
  </si>
  <si>
    <t>25 gm</t>
  </si>
  <si>
    <t>1 day/ Qtr</t>
  </si>
  <si>
    <t>Cheese</t>
  </si>
  <si>
    <t>(Bankura,Hooghly, Howrah, Malda, Cooch Behar, Murshidabad, Nadia, Purba Medinipur,Paschim Medinipur, S 24 Pgs, N 24 Pgs)</t>
  </si>
  <si>
    <t>(Malda)</t>
  </si>
  <si>
    <t>(U.Dinajpur)</t>
  </si>
  <si>
    <t>LIST OF NGO</t>
  </si>
  <si>
    <t>State / UT: West Bengal</t>
  </si>
  <si>
    <t>NAME OF THE DISTRICT</t>
  </si>
  <si>
    <t>NAME OF NGO</t>
  </si>
  <si>
    <t>Naba Diganta Child &amp; Health Women Welfare Society</t>
  </si>
  <si>
    <t>Hensel</t>
  </si>
  <si>
    <t>Dum Dum Park Unnon Samittee</t>
  </si>
  <si>
    <t>Paschim Banga Jatiya Bayashka Shiksha Parishad</t>
  </si>
  <si>
    <t>Kolkata (58)</t>
  </si>
  <si>
    <t>ANTORIK STUDENT WELFARE SOCIETY</t>
  </si>
  <si>
    <t xml:space="preserve"> AASHRAY</t>
  </si>
  <si>
    <t>MAHILA KALA SHIKSHA AUR SEVA KENDRA</t>
  </si>
  <si>
    <t>CINI - CHILD INNEED INSTITUTE- URBAN UNIT</t>
  </si>
  <si>
    <t xml:space="preserve">JODHPUR GARDEN EKTA N. H. C. </t>
  </si>
  <si>
    <t>GEETANJALI</t>
  </si>
  <si>
    <t>SONG OF UNITY &amp; LIBERTY</t>
  </si>
  <si>
    <t>THE REFUGE</t>
  </si>
  <si>
    <t xml:space="preserve">SOUTH CALCUTTA SWAMI VIVEKANANDA MEMORIAL SCIENCE AND TECHNOLOGY ORGANISATION </t>
  </si>
  <si>
    <t>BIKASH BHARATI WELFARE SOCIETY</t>
  </si>
  <si>
    <t>MAYA FOUNDATION</t>
  </si>
  <si>
    <t>NORTH CALCUTTA DESTITUTE CHILD'S WELFARE SOCIETY</t>
  </si>
  <si>
    <t>SALKIA BHOOMI</t>
  </si>
  <si>
    <t>GARDEN REACH BANGLA BASTI ACADEMIC DEVELOPMENT SOCIETY</t>
  </si>
  <si>
    <t>RURAL DOWNTRODDEN TRANNING INSTITUTE</t>
  </si>
  <si>
    <t>BARISHA ALOR THIKANA</t>
  </si>
  <si>
    <t>DHAKURIA PRATYASHA SANGHA</t>
  </si>
  <si>
    <t>MANIKTALA NEW HORIZON WELFARE SOCIETY</t>
  </si>
  <si>
    <t>RONG- O - REKHA WELFARE SOCIETY</t>
  </si>
  <si>
    <t>SWASTI SEVIKA SAMITY</t>
  </si>
  <si>
    <t>SHYAMBAZAR SHREEMA SOCIAL WELFARE ORGANISATION</t>
  </si>
  <si>
    <t>COMMUNITY ACTION SOCIETY : MDM</t>
  </si>
  <si>
    <t>ALIPORE RABINDRA NATH MEMORIAL INSTITUTE</t>
  </si>
  <si>
    <t>UNITED BUSTREE DEVELOPMENT ASSOCIATION</t>
  </si>
  <si>
    <t>SOUTH CALCUTTA SOCIAL DEVELOPMENT ORGANISATION</t>
  </si>
  <si>
    <t>UNIQUE DEVELOPMENT INITIATIVE FOUNDATION</t>
  </si>
  <si>
    <t>AMADER PADAKHEP</t>
  </si>
  <si>
    <t>MANSATALA ROUSHAN WELFARE SOCIETY</t>
  </si>
  <si>
    <t xml:space="preserve">SOUTH CALCUTTA  VIVEKANANDA MEMORIAL  ORGANISATION </t>
  </si>
  <si>
    <t>GARDEN REACH SLUM DEVELOPMENT</t>
  </si>
  <si>
    <t>GANDHI PEACE FOUNDATION SOUTH CALCUTTA</t>
  </si>
  <si>
    <t xml:space="preserve">GARDEN REACH ALIF NAGAR DEVELOPMENT ORGANISATION </t>
  </si>
  <si>
    <t>LIBERAL ASSOCIATION FOR MEMORIAL OF PEOPLE</t>
  </si>
  <si>
    <t>MAMATA DISHA WELFARE ASSOCIATION</t>
  </si>
  <si>
    <t>RAM NAGAR LANE FORUM OF REVOLUTION FOR COMMUNITIES</t>
  </si>
  <si>
    <t>SUDIP SONARTARI SEVA MISSION</t>
  </si>
  <si>
    <t>MOMIN PUR ARADHANA</t>
  </si>
  <si>
    <t>JASODA HUMAN WELFARE SOCIETY</t>
  </si>
  <si>
    <t>SINTHEE NEEDS</t>
  </si>
  <si>
    <t>ULTADANGA ANNAPURNA SAYAMBHR SOCIETY</t>
  </si>
  <si>
    <t>DESHAPRAN SASMAL ROAD PROGOTI WELFARE SOCIETY</t>
  </si>
  <si>
    <t>THAKURPUKUR PROCHESTA WELFARE SOCIETY</t>
  </si>
  <si>
    <t>SINTHEE NIBEDITA WELFARE SOCIETY</t>
  </si>
  <si>
    <t>RAMESH DUTTA STREET DIBYA JYOTI</t>
  </si>
  <si>
    <t>DISHA MEDIHELP</t>
  </si>
  <si>
    <t>NORTH EST CALCUTTA SOCIAL WELFARE ORGANIZATION</t>
  </si>
  <si>
    <t>KOLKATA MERIT WELFARE SOCIETY</t>
  </si>
  <si>
    <t>MANIKTALA SARADA FOUNDATION</t>
  </si>
  <si>
    <t>NORTH KOLKATA WOMEN POWER</t>
  </si>
  <si>
    <t>ASHMITA SOCIETY FOR SOCIAL WELFARE</t>
  </si>
  <si>
    <t>STAR INDIA</t>
  </si>
  <si>
    <t>A.I.W.C BUNIADI BIDYAPITH MID-DAY MEAL A/C</t>
  </si>
  <si>
    <t>BAGHBAZAR MAA SARODA SAYAMBHOR SAMITY</t>
  </si>
  <si>
    <t>BOWBAZAR CHHANAPATTY ARUNODOY  WELFARE SOCIETY</t>
  </si>
  <si>
    <t>COSSIPORE NABIN SANGHA SEVA PRATISTHAN</t>
  </si>
  <si>
    <t>HATIBAGAN STAR WELFARE</t>
  </si>
  <si>
    <t>DUMDUM SUNBEANS SOCIETY FOR SOCIAL WELFARE</t>
  </si>
  <si>
    <t>DUMDUM KAMALA WELFARE SOCIETY</t>
  </si>
  <si>
    <t>Agragati</t>
  </si>
  <si>
    <t>Ranapara Gram Bikash Kendra</t>
  </si>
  <si>
    <t>Bagnan Human Rural Development Society</t>
  </si>
  <si>
    <t>Bagnan Janakalayan Samity</t>
  </si>
  <si>
    <t>Khanpur Gana Unnayan Kendra</t>
  </si>
  <si>
    <t>Kamina Social Welfare Society</t>
  </si>
  <si>
    <t>Akshaynagar Pallisri Sangha</t>
  </si>
  <si>
    <t>Youth Welfare Cultural Society</t>
  </si>
  <si>
    <t>BarogabberiaNari O SisuKalyanSamity</t>
  </si>
  <si>
    <t xml:space="preserve">HNDR SishuBharati </t>
  </si>
  <si>
    <t>Kultikari Mother Teresa Social Welfare Society</t>
  </si>
  <si>
    <t>Dhulagori Gram UnnayanParsad</t>
  </si>
  <si>
    <t>Rajapur Sevaniketan</t>
  </si>
  <si>
    <t xml:space="preserve">Jainal Education Mission </t>
  </si>
  <si>
    <t>Don Bosco Ashalayam</t>
  </si>
  <si>
    <t xml:space="preserve">Society for Educational &amp; Environmental Development(SEED) </t>
  </si>
  <si>
    <t>Salkia Bhairab Dutta Lane Prachesta</t>
  </si>
  <si>
    <t>Salkia Yuva &amp; Child Care Society</t>
  </si>
  <si>
    <t>Howrah Ahar Society</t>
  </si>
  <si>
    <t>St. Anthony Memorial Society</t>
  </si>
  <si>
    <t>Shibpur Radheshyam Society</t>
  </si>
  <si>
    <t>Moshpara Swanirbhar Welfare Society</t>
  </si>
  <si>
    <t>Howrah Student Care Society</t>
  </si>
  <si>
    <t>Samriddhi</t>
  </si>
  <si>
    <t>Dharamdas Kundu</t>
  </si>
  <si>
    <t>Women Welfare Society</t>
  </si>
  <si>
    <t>No discrimination is reported</t>
  </si>
  <si>
    <t>NA</t>
  </si>
  <si>
    <t>THE PRACTICE OF TITHI BHOJAN IN SOME LOCAL NAME IS IN VOGUE. BUT IT IS NOT ACCOUNTED FOR  THE YEAR 2017-18.</t>
  </si>
  <si>
    <t>07.09.17</t>
  </si>
  <si>
    <t>30.06.17</t>
  </si>
  <si>
    <t>15.09.17</t>
  </si>
  <si>
    <t>20.06.17</t>
  </si>
  <si>
    <t>27.06.17</t>
  </si>
  <si>
    <t>25.09.17</t>
  </si>
  <si>
    <t>22.02.18</t>
  </si>
  <si>
    <t>06.03.18</t>
  </si>
  <si>
    <t>09.02.18</t>
  </si>
  <si>
    <t xml:space="preserve">                          </t>
  </si>
  <si>
    <t xml:space="preserve">                        </t>
  </si>
  <si>
    <t>State/UT : West Bengal</t>
  </si>
  <si>
    <t>ALIPURDUAR</t>
  </si>
  <si>
    <t>BANKURAA</t>
  </si>
  <si>
    <t>BIRBHUM</t>
  </si>
  <si>
    <t>COOCH BIHAR</t>
  </si>
  <si>
    <t>DAKSHIN DINAJPUR</t>
  </si>
  <si>
    <t>DARJEELING</t>
  </si>
  <si>
    <t>HAORAH</t>
  </si>
  <si>
    <t>HOOGHLY</t>
  </si>
  <si>
    <t>JALPAIGURI</t>
  </si>
  <si>
    <t>JHARGRAM</t>
  </si>
  <si>
    <t>KOLKATA</t>
  </si>
  <si>
    <t>MALDAH</t>
  </si>
  <si>
    <t>MURSHIDABAD</t>
  </si>
  <si>
    <t>NADIA</t>
  </si>
  <si>
    <t>PASCHIM BARDHAMAN</t>
  </si>
  <si>
    <t>PASCHIM MEDINIPUR</t>
  </si>
  <si>
    <t>PURBA BARDHAMAN</t>
  </si>
  <si>
    <t>PURBA MEDINIPUR</t>
  </si>
  <si>
    <t>PURULIYA</t>
  </si>
  <si>
    <t>SILIGURI</t>
  </si>
  <si>
    <t>UTTAR DINAJPUR</t>
  </si>
  <si>
    <t>West Bengal</t>
  </si>
  <si>
    <t>NO</t>
  </si>
  <si>
    <t>Yes</t>
  </si>
  <si>
    <t>No</t>
  </si>
  <si>
    <t>Project Director</t>
  </si>
  <si>
    <t>Account Officer</t>
  </si>
  <si>
    <t>Officer in Charge, MDM</t>
  </si>
  <si>
    <t>MIS Co-ordinator</t>
  </si>
  <si>
    <t>Head Clerk</t>
  </si>
  <si>
    <t>Accountant</t>
  </si>
  <si>
    <t>UDA</t>
  </si>
  <si>
    <t>LDC</t>
  </si>
  <si>
    <t xml:space="preserve">Group ‘D’ </t>
  </si>
  <si>
    <t>Dy. Director</t>
  </si>
  <si>
    <t>Administrative Officer</t>
  </si>
  <si>
    <t>OSD, CMDMP</t>
  </si>
  <si>
    <t xml:space="preserve">MDM co-coordinator </t>
  </si>
  <si>
    <t>Supervisor</t>
  </si>
  <si>
    <t>DEO</t>
  </si>
  <si>
    <t xml:space="preserve">Assistant Accountant </t>
  </si>
  <si>
    <t>Mitra S K Private Limited</t>
  </si>
  <si>
    <t xml:space="preserve">State / UT: </t>
  </si>
  <si>
    <t>Status of complaints (Pending)</t>
  </si>
  <si>
    <t xml:space="preserve"> E/Bardhaman-2, GTA-1, Jalpaiguri-1, S/24 Pgs.-7, Purulia-2, Siliguri-1</t>
  </si>
  <si>
    <t>01.04.17 to 31.12.2017</t>
  </si>
  <si>
    <t>E/Medinipur-1, S/24 Pgs.-2, Purulia-5</t>
  </si>
  <si>
    <t>Bankura-1, Malda-3, Murshidabad-5, E/Medinipur-1, S/24 Pgs.-1</t>
  </si>
  <si>
    <t>Howrah-2, E/Medinipur-5, S/24 Pgs.-2</t>
  </si>
  <si>
    <t>Murshidabad-3</t>
  </si>
  <si>
    <t>Murshidabad-1, S/24 Pgs.-15, Purulia-3</t>
  </si>
  <si>
    <t>S/24 Pgs.-7, Purulia-3</t>
  </si>
  <si>
    <t>Howrah-1, Purulia-10</t>
  </si>
  <si>
    <t>Howrah-1</t>
  </si>
  <si>
    <t>Jalpaiguri-1</t>
  </si>
  <si>
    <t>Howrah-3, Jalpaiguri-1, E/Medinipur-2</t>
  </si>
  <si>
    <t>Jalpaiguri-10</t>
  </si>
  <si>
    <t>Howrah-1, Murshidabad-1</t>
  </si>
  <si>
    <t>Howrah-1, Murshidabad-2, E/Medinipur-5, Siliguri-1</t>
  </si>
  <si>
    <t>Howrah (26)</t>
  </si>
  <si>
    <t>North 24 Parganas (4)</t>
  </si>
  <si>
    <r>
      <rPr>
        <b/>
        <sz val="10"/>
        <rFont val="Arial"/>
        <family val="2"/>
      </rPr>
      <t>Dinning Hall &amp;  Others</t>
    </r>
    <r>
      <rPr>
        <sz val="10"/>
        <rFont val="Arial"/>
        <family val="2"/>
      </rPr>
      <t xml:space="preserve"> </t>
    </r>
  </si>
  <si>
    <t>Table: AT-31 : Budget Provision for the Year 2018-19</t>
  </si>
  <si>
    <t>During 01.04.17 to 31.03.2018</t>
  </si>
  <si>
    <t>During 01.04.17 to 31.03.18</t>
  </si>
  <si>
    <t>(For the Period 01.4.17 to 31.03.18)</t>
  </si>
  <si>
    <t>(As on 31st March, 2018)</t>
  </si>
  <si>
    <t>Table: AT- 10 F</t>
  </si>
  <si>
    <t>Table AT-10 F: Information on Drinking water facilites</t>
  </si>
  <si>
    <t>Total Schools</t>
  </si>
  <si>
    <t>Schools having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</si>
  <si>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</si>
  <si>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</si>
  <si>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</si>
  <si>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</si>
  <si>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</si>
  <si>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</si>
  <si>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</si>
  <si>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</si>
  <si>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</si>
  <si>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</si>
  <si>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</si>
  <si>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</si>
  <si>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Budget Released till 31.03.2018</t>
  </si>
  <si>
    <t>(For the Period 01.04.17 to 31.03.18)</t>
  </si>
  <si>
    <t>Apr, 2017</t>
  </si>
  <si>
    <t>Dec, 2017</t>
  </si>
  <si>
    <t>Jan, 2018</t>
  </si>
  <si>
    <t>Feb</t>
  </si>
  <si>
    <t>Mar</t>
  </si>
  <si>
    <t>NORTH 24 PARGANAS</t>
  </si>
  <si>
    <t>SOUTH 24 PARGANAS</t>
  </si>
  <si>
    <t xml:space="preserve">Manpower hiring </t>
  </si>
  <si>
    <t xml:space="preserve">Monitoring by reputed Institution </t>
  </si>
  <si>
    <t>Food testing</t>
  </si>
  <si>
    <t xml:space="preserve">AMS </t>
  </si>
  <si>
    <t>Training Programme</t>
  </si>
  <si>
    <t>Publicity and awareness generation</t>
  </si>
  <si>
    <t xml:space="preserve">Evaluation </t>
  </si>
  <si>
    <t>Social Audit</t>
  </si>
  <si>
    <t xml:space="preserve">Management cost </t>
  </si>
  <si>
    <t>Management Cost at School Level</t>
  </si>
  <si>
    <t>Activities</t>
  </si>
  <si>
    <t>Estimated Cost</t>
  </si>
  <si>
    <t>Separete MME Plan for 2018-19</t>
  </si>
  <si>
    <t>Rs. In Lakh</t>
  </si>
  <si>
    <t>BANKURA</t>
  </si>
  <si>
    <t>DARJILING</t>
  </si>
  <si>
    <t>HAORA</t>
  </si>
  <si>
    <t>HUGLI</t>
  </si>
  <si>
    <t>KALIMPONG</t>
  </si>
  <si>
    <t>NORTH 24 PARGANA</t>
  </si>
  <si>
    <t>SOUTH 24 PARGANA</t>
  </si>
  <si>
    <t>N.B: Fund for replacement of Kitchen Devices (49981) amounting to Rs. 2499.05 lakh  has been sanctioned in the F.Y. 2015-16 but only Rs. 390.51 lakh (7810 unit) has been received in 2016-17. Hence in the FY 2018-19 Rs. 2108.54  lakh (42171) may kindly be released immediately.</t>
  </si>
  <si>
    <t>Sl No.</t>
  </si>
  <si>
    <t>Replacement of kitchen devices (During 2012-13 and 2013-14)</t>
  </si>
  <si>
    <t>NB: No fund for construction of Kitchen Cum Store has been received till date.</t>
  </si>
  <si>
    <t>FCI</t>
  </si>
  <si>
    <t>DCFS</t>
  </si>
  <si>
    <t>Lifting (MT)</t>
  </si>
  <si>
    <t>Bill Payed (Lakh)</t>
  </si>
  <si>
    <t>Bill Raised (Lakh)</t>
  </si>
  <si>
    <t>N.B: Proposal for construction of 268 no. of  Kitchen Cum Stores approved in PAB of 2017-18 has been submitted with necessary details vide this office  Memo No. (i) 24-ES(CMDMP)/Genl-53/2012 dt: 11.01.2018 and (ii) 50-ES(CMDMP)/Genl-53/2012 dt: 15.02.2018. GFR 12-C has also been submitted vide Memo No. 138-ES(CMDMP)/Genl-53/2012 dt: 08.05.2018. But the fund has not yet been received. Hence in the FY 2018-19 Rs. 461.50 lakh (Revised Requirement) may kindly be released.</t>
  </si>
  <si>
    <t>N.B: Proposal for construction of 268 no. of  Kitchen Cum Stores approved in PAB of 2017-18 has been submitted with necessary details vide this office  Memo No. (i) 24-ES(CMDMP)/Genl-53/2012 dt: 11.01.2018 and (ii) 50-ES(CMDMP)/Genl-53/2012 dt: 15.02.2018. GFR 12-C has also been submitted vide Memo No. 138-ES(CMDMP)/Genl-53/2012 dt: 08.05.2018. But the fund has not yet been received. Hence, in the FY 2018-19 Rs. 461.50 lakh (Revised Requirement) may kindly be released.</t>
  </si>
  <si>
    <t>Order No.</t>
  </si>
  <si>
    <t xml:space="preserve">Unit </t>
  </si>
  <si>
    <t>Fund</t>
  </si>
  <si>
    <t>F No. 1-8/2012-EE-5(MDM-1-2)</t>
  </si>
  <si>
    <t>17.12.2012</t>
  </si>
  <si>
    <t>21.12.2012</t>
  </si>
  <si>
    <t>05.02.2013</t>
  </si>
  <si>
    <t>27.02.2013</t>
  </si>
  <si>
    <t>F No. 1-11/2013-EE-5(MDM-1-2)</t>
  </si>
  <si>
    <t>30.09.2013</t>
  </si>
  <si>
    <t>Replacement of Kitchen Devices</t>
  </si>
  <si>
    <t>* State share includes funds as well as monetary value of the commodities supplied by the State/UT</t>
  </si>
  <si>
    <r>
      <t xml:space="preserve">Schools having safe drinking water facilities </t>
    </r>
    <r>
      <rPr>
        <b/>
        <sz val="8"/>
        <color theme="1"/>
        <rFont val="Arial"/>
        <family val="2"/>
      </rPr>
      <t>(HAND PUMP &amp; TAP WATER)</t>
    </r>
  </si>
  <si>
    <t>Date:15.05.2018</t>
  </si>
  <si>
    <t xml:space="preserve">School Education Department </t>
  </si>
  <si>
    <t>Principal Secretary to the Govt. of West Bengal</t>
  </si>
  <si>
    <t>Date: 15.05.2018</t>
  </si>
  <si>
    <t>Project Diretor, CMDMP</t>
  </si>
  <si>
    <t xml:space="preserve">Government of West Bengal </t>
  </si>
  <si>
    <t>Project Director, CMDMP</t>
  </si>
  <si>
    <t>School Education Department</t>
  </si>
  <si>
    <t>Government of West Bengal</t>
  </si>
  <si>
    <t xml:space="preserve">                                                                Principal Secretary to the Govt. of West Bengal</t>
  </si>
  <si>
    <t xml:space="preserve">                                                               School Education Department </t>
  </si>
  <si>
    <t>Total Unspent Balance as on 31.03.2018</t>
  </si>
  <si>
    <t>Unspent Balance as on 31.03.2018</t>
  </si>
  <si>
    <r>
      <t xml:space="preserve">Unspent Balance as on 31.03.18  [Col. 4+ Col.5+Col.6 -Col.8] </t>
    </r>
    <r>
      <rPr>
        <sz val="10"/>
        <rFont val="Arial"/>
        <family val="2"/>
      </rPr>
      <t xml:space="preserve"> </t>
    </r>
  </si>
  <si>
    <t>Unspent balance as on 31.03.18                                          [Col: (4+5)-7]</t>
  </si>
  <si>
    <t>N.B: Foodgrains(Rice) lifted from FCI as well as from Food &amp; Supplies Department, West Bengal.</t>
  </si>
  <si>
    <t>Engaged in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</si>
</sst>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0"/>
      <color rgb="FF0070C0"/>
      <name val="Arial"/>
      <family val="2"/>
    </font>
    <font>
      <sz val="11"/>
      <name val="Times New Roman"/>
      <family val="1"/>
    </font>
    <font>
      <b/>
      <sz val="72"/>
      <name val="Arial"/>
      <family val="2"/>
    </font>
    <font>
      <b/>
      <sz val="48"/>
      <name val="Arial"/>
      <family val="2"/>
    </font>
    <font>
      <b/>
      <sz val="72"/>
      <color theme="1"/>
      <name val="Arial"/>
      <family val="2"/>
    </font>
    <font>
      <b/>
      <sz val="24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48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Garamond"/>
      <family val="1"/>
    </font>
    <font>
      <sz val="10"/>
      <color theme="1"/>
      <name val="Garamond"/>
      <family val="1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u/>
      <sz val="14"/>
      <name val="Arial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8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63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2" fillId="0" borderId="0"/>
  </cellStyleXfs>
  <cellXfs count="1148">
    <xf numFmtId="0" fontId="0" fillId="0" borderId="0" xfId="0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5" xfId="0" applyFont="1" applyBorder="1"/>
    <xf numFmtId="0" fontId="10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vertical="top"/>
    </xf>
    <xf numFmtId="0" fontId="5" fillId="0" borderId="0" xfId="0" applyFont="1" applyAlignment="1"/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/>
    <xf numFmtId="0" fontId="18" fillId="0" borderId="2" xfId="0" applyFont="1" applyBorder="1" applyAlignment="1">
      <alignment horizontal="center" vertical="top" wrapText="1"/>
    </xf>
    <xf numFmtId="0" fontId="16" fillId="0" borderId="2" xfId="0" applyFont="1" applyBorder="1"/>
    <xf numFmtId="0" fontId="18" fillId="0" borderId="0" xfId="0" applyFont="1"/>
    <xf numFmtId="0" fontId="16" fillId="0" borderId="0" xfId="0" applyFont="1" applyBorder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3" fillId="0" borderId="0" xfId="0" applyFont="1"/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20" fillId="0" borderId="0" xfId="0" applyFont="1"/>
    <xf numFmtId="0" fontId="0" fillId="0" borderId="5" xfId="0" applyBorder="1"/>
    <xf numFmtId="0" fontId="10" fillId="0" borderId="0" xfId="0" quotePrefix="1" applyFont="1" applyBorder="1" applyAlignment="1">
      <alignment horizontal="center"/>
    </xf>
    <xf numFmtId="0" fontId="22" fillId="0" borderId="0" xfId="1" applyFont="1"/>
    <xf numFmtId="0" fontId="23" fillId="0" borderId="2" xfId="1" applyFont="1" applyBorder="1" applyAlignment="1">
      <alignment horizontal="center" vertical="top" wrapText="1"/>
    </xf>
    <xf numFmtId="0" fontId="47" fillId="0" borderId="0" xfId="1"/>
    <xf numFmtId="0" fontId="47" fillId="0" borderId="0" xfId="1" applyAlignment="1">
      <alignment horizontal="left"/>
    </xf>
    <xf numFmtId="0" fontId="24" fillId="0" borderId="0" xfId="1" applyFont="1" applyAlignment="1">
      <alignment horizontal="left"/>
    </xf>
    <xf numFmtId="0" fontId="47" fillId="0" borderId="7" xfId="1" applyBorder="1" applyAlignment="1">
      <alignment horizontal="center"/>
    </xf>
    <xf numFmtId="0" fontId="21" fillId="0" borderId="0" xfId="1" applyFont="1"/>
    <xf numFmtId="0" fontId="21" fillId="0" borderId="0" xfId="1" applyFont="1" applyAlignment="1">
      <alignment horizontal="center"/>
    </xf>
    <xf numFmtId="0" fontId="47" fillId="0" borderId="2" xfId="1" applyBorder="1"/>
    <xf numFmtId="0" fontId="47" fillId="0" borderId="0" xfId="1" applyBorder="1"/>
    <xf numFmtId="0" fontId="5" fillId="0" borderId="0" xfId="0" applyFont="1" applyAlignment="1">
      <alignment vertical="top" wrapText="1"/>
    </xf>
    <xf numFmtId="0" fontId="25" fillId="0" borderId="3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10" fillId="0" borderId="0" xfId="2"/>
    <xf numFmtId="0" fontId="1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/>
    <xf numFmtId="0" fontId="5" fillId="0" borderId="2" xfId="2" applyFont="1" applyBorder="1" applyAlignment="1">
      <alignment horizontal="center" vertical="top" wrapText="1"/>
    </xf>
    <xf numFmtId="0" fontId="5" fillId="0" borderId="4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10" fillId="0" borderId="2" xfId="2" applyBorder="1"/>
    <xf numFmtId="0" fontId="10" fillId="0" borderId="0" xfId="2" applyFill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10" fillId="0" borderId="0" xfId="2" applyBorder="1"/>
    <xf numFmtId="0" fontId="9" fillId="0" borderId="0" xfId="2" applyFont="1"/>
    <xf numFmtId="0" fontId="5" fillId="0" borderId="0" xfId="2" applyFont="1"/>
    <xf numFmtId="0" fontId="6" fillId="0" borderId="0" xfId="2" applyFont="1" applyAlignment="1"/>
    <xf numFmtId="0" fontId="20" fillId="0" borderId="7" xfId="0" applyFont="1" applyBorder="1" applyAlignment="1"/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22" fillId="0" borderId="2" xfId="1" applyFont="1" applyBorder="1"/>
    <xf numFmtId="0" fontId="22" fillId="0" borderId="2" xfId="1" applyFont="1" applyBorder="1" applyAlignment="1">
      <alignment wrapText="1"/>
    </xf>
    <xf numFmtId="0" fontId="22" fillId="0" borderId="0" xfId="1" applyFont="1" applyBorder="1"/>
    <xf numFmtId="0" fontId="20" fillId="0" borderId="0" xfId="0" applyFont="1" applyBorder="1" applyAlignment="1"/>
    <xf numFmtId="0" fontId="8" fillId="0" borderId="0" xfId="0" applyFont="1" applyAlignment="1"/>
    <xf numFmtId="0" fontId="13" fillId="0" borderId="0" xfId="0" applyFont="1" applyBorder="1"/>
    <xf numFmtId="0" fontId="27" fillId="0" borderId="0" xfId="1" applyFont="1"/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2" applyFont="1" applyBorder="1"/>
    <xf numFmtId="0" fontId="23" fillId="0" borderId="3" xfId="1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21" fillId="0" borderId="2" xfId="1" applyFont="1" applyBorder="1" applyAlignment="1">
      <alignment horizontal="center"/>
    </xf>
    <xf numFmtId="0" fontId="14" fillId="0" borderId="0" xfId="2" applyFont="1" applyAlignment="1"/>
    <xf numFmtId="0" fontId="20" fillId="0" borderId="0" xfId="0" applyFont="1" applyBorder="1" applyAlignment="1">
      <alignment horizontal="center"/>
    </xf>
    <xf numFmtId="0" fontId="9" fillId="0" borderId="7" xfId="0" applyFont="1" applyBorder="1" applyAlignment="1"/>
    <xf numFmtId="0" fontId="10" fillId="0" borderId="0" xfId="2" applyAlignment="1">
      <alignment horizontal="left"/>
    </xf>
    <xf numFmtId="0" fontId="9" fillId="0" borderId="0" xfId="2" applyFont="1" applyAlignment="1">
      <alignment vertical="top" wrapText="1"/>
    </xf>
    <xf numFmtId="0" fontId="17" fillId="0" borderId="0" xfId="0" applyFont="1" applyAlignment="1">
      <alignment horizontal="left"/>
    </xf>
    <xf numFmtId="0" fontId="10" fillId="0" borderId="0" xfId="1" applyFont="1"/>
    <xf numFmtId="0" fontId="8" fillId="0" borderId="0" xfId="1" applyFont="1" applyAlignment="1">
      <alignment horizontal="center"/>
    </xf>
    <xf numFmtId="0" fontId="10" fillId="0" borderId="2" xfId="1" applyFont="1" applyBorder="1"/>
    <xf numFmtId="0" fontId="12" fillId="0" borderId="0" xfId="1" applyFont="1"/>
    <xf numFmtId="0" fontId="5" fillId="0" borderId="2" xfId="1" applyFont="1" applyBorder="1"/>
    <xf numFmtId="0" fontId="10" fillId="0" borderId="2" xfId="1" applyFont="1" applyBorder="1" applyAlignment="1"/>
    <xf numFmtId="0" fontId="2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7" fillId="0" borderId="0" xfId="1" applyFont="1" applyAlignment="1">
      <alignment horizontal="center"/>
    </xf>
    <xf numFmtId="0" fontId="31" fillId="0" borderId="10" xfId="1" applyFont="1" applyBorder="1" applyAlignment="1">
      <alignment horizontal="center" wrapText="1"/>
    </xf>
    <xf numFmtId="0" fontId="31" fillId="0" borderId="1" xfId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0" fillId="0" borderId="6" xfId="0" applyBorder="1"/>
    <xf numFmtId="0" fontId="9" fillId="0" borderId="0" xfId="0" applyFont="1" applyBorder="1" applyAlignment="1"/>
    <xf numFmtId="0" fontId="18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10" fillId="0" borderId="2" xfId="2" applyFont="1" applyBorder="1" applyAlignment="1">
      <alignment horizontal="center" vertical="top" wrapText="1"/>
    </xf>
    <xf numFmtId="0" fontId="10" fillId="0" borderId="0" xfId="2" applyFont="1"/>
    <xf numFmtId="0" fontId="20" fillId="0" borderId="0" xfId="0" applyFont="1" applyAlignment="1">
      <alignment horizontal="center" vertical="top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/>
    </xf>
    <xf numFmtId="0" fontId="10" fillId="0" borderId="0" xfId="3"/>
    <xf numFmtId="0" fontId="9" fillId="0" borderId="0" xfId="3" applyFont="1" applyAlignment="1"/>
    <xf numFmtId="0" fontId="15" fillId="0" borderId="0" xfId="3" applyFont="1" applyAlignment="1"/>
    <xf numFmtId="0" fontId="7" fillId="0" borderId="0" xfId="3" applyFont="1"/>
    <xf numFmtId="0" fontId="20" fillId="0" borderId="0" xfId="3" applyFont="1"/>
    <xf numFmtId="0" fontId="20" fillId="0" borderId="2" xfId="3" applyFont="1" applyBorder="1"/>
    <xf numFmtId="0" fontId="20" fillId="0" borderId="0" xfId="3" applyFont="1" applyBorder="1"/>
    <xf numFmtId="0" fontId="5" fillId="0" borderId="0" xfId="3" applyFont="1"/>
    <xf numFmtId="0" fontId="5" fillId="0" borderId="2" xfId="3" applyFont="1" applyBorder="1"/>
    <xf numFmtId="0" fontId="5" fillId="0" borderId="2" xfId="3" applyFont="1" applyBorder="1" applyAlignment="1">
      <alignment horizontal="center"/>
    </xf>
    <xf numFmtId="0" fontId="9" fillId="0" borderId="0" xfId="3" applyFont="1"/>
    <xf numFmtId="0" fontId="10" fillId="0" borderId="0" xfId="4"/>
    <xf numFmtId="0" fontId="6" fillId="0" borderId="0" xfId="4" applyFont="1" applyAlignment="1">
      <alignment horizontal="right"/>
    </xf>
    <xf numFmtId="0" fontId="7" fillId="0" borderId="0" xfId="4" applyFont="1" applyAlignment="1">
      <alignment horizontal="right"/>
    </xf>
    <xf numFmtId="0" fontId="5" fillId="0" borderId="2" xfId="4" applyFont="1" applyBorder="1" applyAlignment="1">
      <alignment horizontal="center" vertical="center"/>
    </xf>
    <xf numFmtId="0" fontId="16" fillId="0" borderId="0" xfId="4" applyFont="1" applyAlignment="1">
      <alignment horizontal="left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Border="1" applyAlignment="1"/>
    <xf numFmtId="0" fontId="39" fillId="0" borderId="2" xfId="0" quotePrefix="1" applyFont="1" applyBorder="1" applyAlignment="1">
      <alignment horizontal="center" vertical="top" wrapText="1"/>
    </xf>
    <xf numFmtId="0" fontId="50" fillId="0" borderId="0" xfId="0" applyFont="1"/>
    <xf numFmtId="0" fontId="5" fillId="0" borderId="0" xfId="1" applyFont="1"/>
    <xf numFmtId="0" fontId="5" fillId="0" borderId="0" xfId="1" applyFont="1" applyAlignment="1">
      <alignment horizontal="center" vertical="top" wrapText="1"/>
    </xf>
    <xf numFmtId="0" fontId="20" fillId="0" borderId="0" xfId="1" applyFont="1" applyAlignment="1">
      <alignment horizontal="left"/>
    </xf>
    <xf numFmtId="0" fontId="9" fillId="0" borderId="0" xfId="1" applyFont="1"/>
    <xf numFmtId="0" fontId="5" fillId="0" borderId="0" xfId="1" applyFont="1" applyAlignment="1"/>
    <xf numFmtId="0" fontId="5" fillId="0" borderId="7" xfId="1" applyFont="1" applyBorder="1" applyAlignment="1"/>
    <xf numFmtId="0" fontId="5" fillId="0" borderId="0" xfId="1" applyFont="1" applyBorder="1" applyAlignment="1"/>
    <xf numFmtId="0" fontId="5" fillId="0" borderId="0" xfId="1" applyFont="1" applyBorder="1"/>
    <xf numFmtId="0" fontId="18" fillId="0" borderId="0" xfId="1" applyFont="1" applyBorder="1" applyAlignment="1">
      <alignment horizontal="left"/>
    </xf>
    <xf numFmtId="0" fontId="16" fillId="0" borderId="0" xfId="1" applyFont="1" applyBorder="1" applyAlignment="1"/>
    <xf numFmtId="0" fontId="5" fillId="0" borderId="0" xfId="1" applyFont="1" applyAlignment="1">
      <alignment vertical="top" wrapText="1"/>
    </xf>
    <xf numFmtId="0" fontId="20" fillId="0" borderId="0" xfId="1" applyFont="1"/>
    <xf numFmtId="0" fontId="5" fillId="0" borderId="0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5" fillId="0" borderId="0" xfId="0" applyFont="1" applyAlignment="1"/>
    <xf numFmtId="0" fontId="36" fillId="0" borderId="0" xfId="0" applyFont="1" applyAlignment="1"/>
    <xf numFmtId="0" fontId="39" fillId="0" borderId="0" xfId="0" applyFont="1" applyBorder="1" applyAlignment="1"/>
    <xf numFmtId="0" fontId="38" fillId="0" borderId="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/>
    </xf>
    <xf numFmtId="0" fontId="49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center"/>
    </xf>
    <xf numFmtId="0" fontId="56" fillId="0" borderId="2" xfId="0" applyFont="1" applyBorder="1" applyAlignment="1">
      <alignment vertical="top" wrapText="1"/>
    </xf>
    <xf numFmtId="0" fontId="56" fillId="0" borderId="2" xfId="0" applyFont="1" applyBorder="1" applyAlignment="1">
      <alignment horizontal="center" vertical="top" wrapText="1"/>
    </xf>
    <xf numFmtId="0" fontId="48" fillId="0" borderId="0" xfId="0" applyFont="1"/>
    <xf numFmtId="0" fontId="57" fillId="0" borderId="2" xfId="0" applyFont="1" applyBorder="1" applyAlignment="1">
      <alignment vertical="center" wrapText="1"/>
    </xf>
    <xf numFmtId="0" fontId="57" fillId="0" borderId="2" xfId="0" applyFont="1" applyBorder="1" applyAlignment="1">
      <alignment horizontal="left" vertical="center" wrapText="1" indent="2"/>
    </xf>
    <xf numFmtId="0" fontId="57" fillId="0" borderId="0" xfId="0" applyFont="1" applyBorder="1" applyAlignment="1">
      <alignment horizontal="left" vertical="center" wrapText="1" indent="2"/>
    </xf>
    <xf numFmtId="0" fontId="57" fillId="0" borderId="0" xfId="0" applyFont="1" applyBorder="1" applyAlignment="1">
      <alignment vertical="center" wrapText="1"/>
    </xf>
    <xf numFmtId="0" fontId="57" fillId="0" borderId="2" xfId="0" applyFont="1" applyBorder="1" applyAlignment="1">
      <alignment horizontal="center" vertical="center" wrapText="1"/>
    </xf>
    <xf numFmtId="0" fontId="8" fillId="0" borderId="0" xfId="1" applyFont="1" applyAlignment="1"/>
    <xf numFmtId="0" fontId="35" fillId="0" borderId="0" xfId="0" applyFont="1" applyAlignment="1">
      <alignment horizontal="right"/>
    </xf>
    <xf numFmtId="0" fontId="58" fillId="0" borderId="2" xfId="0" applyFont="1" applyBorder="1" applyAlignment="1">
      <alignment horizontal="center"/>
    </xf>
    <xf numFmtId="0" fontId="10" fillId="3" borderId="0" xfId="0" applyFont="1" applyFill="1"/>
    <xf numFmtId="0" fontId="15" fillId="3" borderId="0" xfId="0" applyFont="1" applyFill="1"/>
    <xf numFmtId="0" fontId="5" fillId="3" borderId="0" xfId="0" applyFont="1" applyFill="1"/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5" fillId="0" borderId="2" xfId="2" applyFont="1" applyFill="1" applyBorder="1" applyAlignment="1">
      <alignment horizontal="left" vertical="center" wrapText="1"/>
    </xf>
    <xf numFmtId="0" fontId="10" fillId="2" borderId="0" xfId="1" applyFont="1" applyFill="1"/>
    <xf numFmtId="0" fontId="8" fillId="2" borderId="0" xfId="1" applyFont="1" applyFill="1" applyAlignment="1"/>
    <xf numFmtId="0" fontId="10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/>
    <xf numFmtId="0" fontId="10" fillId="2" borderId="5" xfId="0" applyFont="1" applyFill="1" applyBorder="1" applyAlignment="1"/>
    <xf numFmtId="0" fontId="10" fillId="2" borderId="2" xfId="0" quotePrefix="1" applyFont="1" applyFill="1" applyBorder="1" applyAlignment="1">
      <alignment horizontal="center"/>
    </xf>
    <xf numFmtId="0" fontId="10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5" fillId="0" borderId="0" xfId="2" applyFont="1" applyAlignment="1"/>
    <xf numFmtId="0" fontId="20" fillId="0" borderId="0" xfId="2" applyFont="1" applyAlignment="1">
      <alignment horizontal="right"/>
    </xf>
    <xf numFmtId="0" fontId="48" fillId="0" borderId="0" xfId="1" applyFont="1" applyBorder="1"/>
    <xf numFmtId="0" fontId="37" fillId="2" borderId="0" xfId="0" applyFont="1" applyFill="1"/>
    <xf numFmtId="0" fontId="0" fillId="2" borderId="0" xfId="0" applyFill="1"/>
    <xf numFmtId="0" fontId="39" fillId="0" borderId="3" xfId="0" applyFont="1" applyBorder="1" applyAlignment="1">
      <alignment horizontal="center" vertical="top" wrapText="1"/>
    </xf>
    <xf numFmtId="0" fontId="13" fillId="2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43" fillId="0" borderId="0" xfId="0" applyFont="1" applyAlignment="1"/>
    <xf numFmtId="0" fontId="18" fillId="0" borderId="0" xfId="0" applyFont="1" applyAlignment="1"/>
    <xf numFmtId="0" fontId="60" fillId="0" borderId="2" xfId="0" applyFont="1" applyBorder="1"/>
    <xf numFmtId="0" fontId="5" fillId="0" borderId="0" xfId="1" applyFont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2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/>
    <xf numFmtId="0" fontId="5" fillId="0" borderId="0" xfId="5" applyFont="1"/>
    <xf numFmtId="0" fontId="5" fillId="0" borderId="0" xfId="5" applyFont="1" applyAlignment="1">
      <alignment horizontal="center" vertical="top" wrapText="1"/>
    </xf>
    <xf numFmtId="0" fontId="35" fillId="2" borderId="0" xfId="0" applyFont="1" applyFill="1" applyAlignment="1">
      <alignment horizontal="center"/>
    </xf>
    <xf numFmtId="0" fontId="39" fillId="2" borderId="2" xfId="0" quotePrefix="1" applyFont="1" applyFill="1" applyBorder="1" applyAlignment="1">
      <alignment horizontal="center" vertical="top" wrapText="1"/>
    </xf>
    <xf numFmtId="0" fontId="10" fillId="0" borderId="0" xfId="0" applyFont="1"/>
    <xf numFmtId="0" fontId="17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10" fillId="0" borderId="2" xfId="2" applyFont="1" applyBorder="1"/>
    <xf numFmtId="0" fontId="10" fillId="0" borderId="0" xfId="2" applyFont="1" applyBorder="1"/>
    <xf numFmtId="0" fontId="60" fillId="0" borderId="2" xfId="0" applyFont="1" applyFill="1" applyBorder="1"/>
    <xf numFmtId="0" fontId="5" fillId="0" borderId="2" xfId="0" applyFont="1" applyBorder="1" applyAlignment="1">
      <alignment horizontal="center" vertical="center"/>
    </xf>
    <xf numFmtId="0" fontId="10" fillId="0" borderId="0" xfId="0" applyFont="1"/>
    <xf numFmtId="0" fontId="5" fillId="0" borderId="2" xfId="0" applyFont="1" applyBorder="1" applyAlignment="1">
      <alignment horizontal="center" vertical="center"/>
    </xf>
    <xf numFmtId="0" fontId="10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2" xfId="0" quotePrefix="1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8" fillId="0" borderId="2" xfId="4" applyFont="1" applyBorder="1" applyAlignment="1">
      <alignment horizontal="center" vertical="center" wrapText="1"/>
    </xf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0" fillId="0" borderId="0" xfId="2" applyFont="1"/>
    <xf numFmtId="0" fontId="10" fillId="2" borderId="13" xfId="1" applyFont="1" applyFill="1" applyBorder="1" applyAlignment="1"/>
    <xf numFmtId="0" fontId="16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top" wrapText="1"/>
    </xf>
    <xf numFmtId="0" fontId="10" fillId="0" borderId="2" xfId="3" quotePrefix="1" applyFont="1" applyBorder="1" applyAlignment="1">
      <alignment horizontal="center" vertical="center"/>
    </xf>
    <xf numFmtId="0" fontId="10" fillId="0" borderId="2" xfId="3" quotePrefix="1" applyFont="1" applyBorder="1" applyAlignment="1">
      <alignment horizontal="left" vertical="center"/>
    </xf>
    <xf numFmtId="0" fontId="10" fillId="0" borderId="2" xfId="3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6" fillId="0" borderId="2" xfId="4" applyFont="1" applyBorder="1" applyAlignment="1">
      <alignment horizontal="center" vertical="center" wrapText="1"/>
    </xf>
    <xf numFmtId="2" fontId="16" fillId="2" borderId="2" xfId="1" applyNumberFormat="1" applyFont="1" applyFill="1" applyBorder="1" applyAlignment="1">
      <alignment horizontal="right" vertical="center"/>
    </xf>
    <xf numFmtId="0" fontId="22" fillId="0" borderId="2" xfId="1" applyFont="1" applyBorder="1" applyAlignment="1">
      <alignment horizontal="right" vertical="center" wrapText="1"/>
    </xf>
    <xf numFmtId="0" fontId="62" fillId="0" borderId="2" xfId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2" fontId="5" fillId="0" borderId="2" xfId="0" applyNumberFormat="1" applyFont="1" applyBorder="1" applyAlignment="1">
      <alignment horizontal="right" vertical="center"/>
    </xf>
    <xf numFmtId="2" fontId="18" fillId="2" borderId="2" xfId="1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2" fontId="0" fillId="0" borderId="0" xfId="0" applyNumberFormat="1"/>
    <xf numFmtId="2" fontId="10" fillId="0" borderId="0" xfId="0" applyNumberFormat="1" applyFont="1" applyBorder="1"/>
    <xf numFmtId="2" fontId="10" fillId="0" borderId="0" xfId="0" applyNumberFormat="1" applyFont="1"/>
    <xf numFmtId="2" fontId="10" fillId="0" borderId="0" xfId="0" applyNumberFormat="1" applyFont="1" applyBorder="1" applyAlignment="1">
      <alignment horizontal="left" wrapText="1"/>
    </xf>
    <xf numFmtId="9" fontId="0" fillId="0" borderId="0" xfId="6" applyFont="1"/>
    <xf numFmtId="1" fontId="0" fillId="0" borderId="0" xfId="0" applyNumberFormat="1"/>
    <xf numFmtId="0" fontId="61" fillId="0" borderId="0" xfId="0" applyFont="1" applyBorder="1" applyAlignment="1">
      <alignment horizontal="center"/>
    </xf>
    <xf numFmtId="2" fontId="0" fillId="0" borderId="2" xfId="0" applyNumberFormat="1" applyBorder="1"/>
    <xf numFmtId="0" fontId="0" fillId="0" borderId="2" xfId="0" applyBorder="1" applyAlignment="1">
      <alignment horizontal="right" vertical="center"/>
    </xf>
    <xf numFmtId="2" fontId="5" fillId="0" borderId="2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8" fillId="0" borderId="0" xfId="0" applyFont="1" applyBorder="1"/>
    <xf numFmtId="0" fontId="58" fillId="0" borderId="0" xfId="0" applyFont="1" applyFill="1" applyBorder="1"/>
    <xf numFmtId="0" fontId="39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9" fillId="0" borderId="2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top" wrapText="1"/>
    </xf>
    <xf numFmtId="0" fontId="18" fillId="0" borderId="2" xfId="4" applyFont="1" applyBorder="1" applyAlignment="1">
      <alignment horizontal="left" vertical="center" wrapText="1"/>
    </xf>
    <xf numFmtId="0" fontId="20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5"/>
    <xf numFmtId="0" fontId="5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 wrapText="1"/>
    </xf>
    <xf numFmtId="0" fontId="4" fillId="0" borderId="2" xfId="5" applyBorder="1" applyAlignment="1">
      <alignment horizontal="center" vertical="center" wrapText="1"/>
    </xf>
    <xf numFmtId="0" fontId="65" fillId="0" borderId="2" xfId="2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" fontId="5" fillId="2" borderId="2" xfId="0" applyNumberFormat="1" applyFont="1" applyFill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1" fontId="10" fillId="0" borderId="2" xfId="0" quotePrefix="1" applyNumberFormat="1" applyFont="1" applyBorder="1" applyAlignment="1">
      <alignment vertical="center" wrapText="1"/>
    </xf>
    <xf numFmtId="1" fontId="10" fillId="2" borderId="2" xfId="0" applyNumberFormat="1" applyFont="1" applyFill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/>
    </xf>
    <xf numFmtId="1" fontId="10" fillId="0" borderId="0" xfId="0" applyNumberFormat="1" applyFont="1" applyBorder="1"/>
    <xf numFmtId="1" fontId="10" fillId="0" borderId="0" xfId="0" applyNumberFormat="1" applyFont="1"/>
    <xf numFmtId="0" fontId="10" fillId="0" borderId="8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8" fillId="0" borderId="0" xfId="0" applyFont="1"/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/>
    <xf numFmtId="0" fontId="10" fillId="2" borderId="6" xfId="0" applyFont="1" applyFill="1" applyBorder="1" applyAlignment="1">
      <alignment horizontal="right" vertical="center"/>
    </xf>
    <xf numFmtId="1" fontId="10" fillId="0" borderId="6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1" fontId="10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2" fontId="10" fillId="2" borderId="2" xfId="0" applyNumberFormat="1" applyFont="1" applyFill="1" applyBorder="1"/>
    <xf numFmtId="0" fontId="5" fillId="2" borderId="5" xfId="0" applyFont="1" applyFill="1" applyBorder="1" applyAlignment="1"/>
    <xf numFmtId="2" fontId="5" fillId="2" borderId="2" xfId="0" applyNumberFormat="1" applyFont="1" applyFill="1" applyBorder="1"/>
    <xf numFmtId="0" fontId="67" fillId="0" borderId="13" xfId="0" quotePrefix="1" applyFont="1" applyBorder="1" applyAlignment="1">
      <alignment vertical="center" wrapText="1"/>
    </xf>
    <xf numFmtId="0" fontId="67" fillId="0" borderId="0" xfId="0" quotePrefix="1" applyFont="1" applyBorder="1" applyAlignment="1">
      <alignment vertical="center" wrapText="1"/>
    </xf>
    <xf numFmtId="0" fontId="67" fillId="0" borderId="7" xfId="0" quotePrefix="1" applyFont="1" applyBorder="1" applyAlignment="1">
      <alignment vertical="center" wrapText="1"/>
    </xf>
    <xf numFmtId="2" fontId="10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vertical="center"/>
    </xf>
    <xf numFmtId="0" fontId="10" fillId="0" borderId="0" xfId="0" applyFont="1"/>
    <xf numFmtId="0" fontId="10" fillId="0" borderId="0" xfId="0" applyFont="1"/>
    <xf numFmtId="2" fontId="61" fillId="0" borderId="0" xfId="0" applyNumberFormat="1" applyFont="1"/>
    <xf numFmtId="0" fontId="18" fillId="0" borderId="2" xfId="4" applyFont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0" fontId="18" fillId="0" borderId="2" xfId="4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quotePrefix="1" applyFont="1" applyFill="1" applyBorder="1" applyAlignment="1">
      <alignment horizontal="center" vertical="center"/>
    </xf>
    <xf numFmtId="0" fontId="73" fillId="2" borderId="2" xfId="0" applyFont="1" applyFill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5" fillId="0" borderId="0" xfId="4" applyFont="1" applyAlignment="1"/>
    <xf numFmtId="0" fontId="5" fillId="0" borderId="0" xfId="0" applyFont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/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" fontId="5" fillId="2" borderId="6" xfId="0" applyNumberFormat="1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66" fillId="2" borderId="2" xfId="0" applyNumberFormat="1" applyFont="1" applyFill="1" applyBorder="1"/>
    <xf numFmtId="9" fontId="10" fillId="0" borderId="0" xfId="6" applyFont="1" applyBorder="1" applyAlignment="1">
      <alignment horizontal="right" vertical="center"/>
    </xf>
    <xf numFmtId="2" fontId="5" fillId="2" borderId="2" xfId="0" applyNumberFormat="1" applyFont="1" applyFill="1" applyBorder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top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10" fillId="0" borderId="0" xfId="0" applyFont="1"/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2" fontId="5" fillId="0" borderId="0" xfId="0" applyNumberFormat="1" applyFont="1"/>
    <xf numFmtId="0" fontId="10" fillId="0" borderId="0" xfId="0" applyFont="1"/>
    <xf numFmtId="0" fontId="1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0" xfId="0" applyNumberFormat="1" applyFont="1" applyAlignment="1">
      <alignment vertical="top" wrapText="1"/>
    </xf>
    <xf numFmtId="2" fontId="16" fillId="0" borderId="0" xfId="1" applyNumberFormat="1" applyFont="1" applyAlignment="1">
      <alignment horizontal="center" vertical="center"/>
    </xf>
    <xf numFmtId="2" fontId="5" fillId="0" borderId="0" xfId="0" applyNumberFormat="1" applyFont="1" applyBorder="1"/>
    <xf numFmtId="2" fontId="10" fillId="2" borderId="0" xfId="0" applyNumberFormat="1" applyFont="1" applyFill="1"/>
    <xf numFmtId="0" fontId="5" fillId="0" borderId="2" xfId="0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1" fontId="0" fillId="0" borderId="0" xfId="0" applyNumberFormat="1" applyBorder="1"/>
    <xf numFmtId="2" fontId="0" fillId="0" borderId="0" xfId="0" applyNumberFormat="1" applyBorder="1"/>
    <xf numFmtId="2" fontId="0" fillId="0" borderId="2" xfId="0" applyNumberFormat="1" applyBorder="1" applyAlignment="1">
      <alignment horizontal="right" vertical="center"/>
    </xf>
    <xf numFmtId="0" fontId="39" fillId="0" borderId="1" xfId="0" applyFont="1" applyBorder="1" applyAlignment="1">
      <alignment horizontal="center" vertical="center" wrapText="1"/>
    </xf>
    <xf numFmtId="0" fontId="75" fillId="2" borderId="2" xfId="0" applyFont="1" applyFill="1" applyBorder="1" applyAlignment="1">
      <alignment horizontal="center" vertical="center" wrapText="1"/>
    </xf>
    <xf numFmtId="0" fontId="75" fillId="2" borderId="2" xfId="0" applyFont="1" applyFill="1" applyBorder="1" applyAlignment="1">
      <alignment vertical="center" wrapText="1"/>
    </xf>
    <xf numFmtId="9" fontId="5" fillId="0" borderId="0" xfId="6" applyFont="1"/>
    <xf numFmtId="0" fontId="76" fillId="0" borderId="2" xfId="1" applyFont="1" applyBorder="1" applyAlignment="1">
      <alignment horizontal="right" vertical="center"/>
    </xf>
    <xf numFmtId="0" fontId="22" fillId="2" borderId="3" xfId="1" applyFont="1" applyFill="1" applyBorder="1" applyAlignment="1">
      <alignment horizontal="right" vertical="center" wrapText="1"/>
    </xf>
    <xf numFmtId="0" fontId="22" fillId="2" borderId="2" xfId="1" applyFont="1" applyFill="1" applyBorder="1" applyAlignment="1">
      <alignment horizontal="right" vertical="center" wrapText="1"/>
    </xf>
    <xf numFmtId="0" fontId="62" fillId="2" borderId="2" xfId="1" applyFont="1" applyFill="1" applyBorder="1" applyAlignment="1">
      <alignment horizontal="right" vertical="center"/>
    </xf>
    <xf numFmtId="0" fontId="23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vertical="center" wrapText="1"/>
    </xf>
    <xf numFmtId="0" fontId="21" fillId="0" borderId="0" xfId="1" applyFont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0" fillId="0" borderId="0" xfId="0" applyAlignment="1">
      <alignment horizontal="center"/>
    </xf>
    <xf numFmtId="0" fontId="48" fillId="0" borderId="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right" vertical="center" wrapText="1"/>
    </xf>
    <xf numFmtId="0" fontId="37" fillId="0" borderId="2" xfId="0" quotePrefix="1" applyFont="1" applyBorder="1" applyAlignment="1">
      <alignment horizontal="center" vertical="center" wrapText="1"/>
    </xf>
    <xf numFmtId="0" fontId="5" fillId="0" borderId="2" xfId="0" applyFont="1" applyBorder="1" applyAlignment="1"/>
    <xf numFmtId="2" fontId="10" fillId="0" borderId="2" xfId="0" quotePrefix="1" applyNumberFormat="1" applyFont="1" applyBorder="1" applyAlignment="1">
      <alignment horizontal="right" vertical="center" wrapText="1"/>
    </xf>
    <xf numFmtId="0" fontId="5" fillId="0" borderId="2" xfId="1" applyFont="1" applyBorder="1" applyAlignment="1">
      <alignment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2" xfId="1" applyFont="1" applyBorder="1" applyAlignment="1">
      <alignment horizontal="right" vertical="center" wrapText="1"/>
    </xf>
    <xf numFmtId="0" fontId="5" fillId="0" borderId="0" xfId="1" applyFont="1" applyBorder="1" applyAlignment="1">
      <alignment horizontal="center" vertical="top" wrapText="1"/>
    </xf>
    <xf numFmtId="0" fontId="77" fillId="2" borderId="0" xfId="1" quotePrefix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2" xfId="0" quotePrefix="1" applyFont="1" applyBorder="1" applyAlignment="1">
      <alignment horizontal="right" vertical="center" wrapText="1"/>
    </xf>
    <xf numFmtId="0" fontId="16" fillId="2" borderId="2" xfId="0" quotePrefix="1" applyFont="1" applyFill="1" applyBorder="1" applyAlignment="1">
      <alignment horizontal="right" vertical="center" wrapText="1"/>
    </xf>
    <xf numFmtId="0" fontId="10" fillId="0" borderId="2" xfId="1" applyFont="1" applyBorder="1" applyAlignment="1">
      <alignment vertical="top" wrapText="1"/>
    </xf>
    <xf numFmtId="0" fontId="78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8" fillId="0" borderId="2" xfId="0" applyFont="1" applyBorder="1" applyAlignment="1">
      <alignment vertical="center" wrapText="1"/>
    </xf>
    <xf numFmtId="0" fontId="48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" fontId="22" fillId="0" borderId="2" xfId="1" applyNumberFormat="1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2" applyFont="1" applyBorder="1"/>
    <xf numFmtId="0" fontId="16" fillId="0" borderId="2" xfId="2" applyFont="1" applyBorder="1" applyAlignment="1">
      <alignment horizontal="right" vertical="center"/>
    </xf>
    <xf numFmtId="0" fontId="16" fillId="0" borderId="5" xfId="2" applyFont="1" applyBorder="1" applyAlignment="1">
      <alignment horizontal="right" vertical="center"/>
    </xf>
    <xf numFmtId="0" fontId="16" fillId="0" borderId="4" xfId="2" applyFont="1" applyBorder="1" applyAlignment="1">
      <alignment horizontal="right" vertical="center"/>
    </xf>
    <xf numFmtId="0" fontId="18" fillId="0" borderId="2" xfId="2" applyFont="1" applyBorder="1" applyAlignment="1">
      <alignment horizontal="right" vertical="center"/>
    </xf>
    <xf numFmtId="0" fontId="18" fillId="0" borderId="5" xfId="2" applyFont="1" applyBorder="1" applyAlignment="1">
      <alignment horizontal="right" vertical="center"/>
    </xf>
    <xf numFmtId="0" fontId="18" fillId="0" borderId="4" xfId="2" applyFont="1" applyBorder="1" applyAlignment="1">
      <alignment horizontal="right" vertical="center"/>
    </xf>
    <xf numFmtId="0" fontId="16" fillId="0" borderId="2" xfId="2" applyFont="1" applyBorder="1" applyAlignment="1">
      <alignment vertical="center"/>
    </xf>
    <xf numFmtId="0" fontId="18" fillId="0" borderId="2" xfId="2" applyFont="1" applyBorder="1" applyAlignment="1">
      <alignment vertical="center"/>
    </xf>
    <xf numFmtId="0" fontId="65" fillId="0" borderId="2" xfId="2" applyFont="1" applyBorder="1" applyAlignment="1">
      <alignment wrapText="1"/>
    </xf>
    <xf numFmtId="0" fontId="65" fillId="0" borderId="2" xfId="0" applyFont="1" applyBorder="1" applyAlignment="1">
      <alignment horizontal="left"/>
    </xf>
    <xf numFmtId="0" fontId="65" fillId="0" borderId="2" xfId="5" applyFont="1" applyBorder="1" applyAlignment="1">
      <alignment horizontal="left"/>
    </xf>
    <xf numFmtId="0" fontId="65" fillId="0" borderId="2" xfId="5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 wrapText="1"/>
    </xf>
    <xf numFmtId="0" fontId="23" fillId="0" borderId="2" xfId="1" applyFont="1" applyBorder="1"/>
    <xf numFmtId="1" fontId="23" fillId="0" borderId="2" xfId="1" applyNumberFormat="1" applyFont="1" applyBorder="1"/>
    <xf numFmtId="1" fontId="23" fillId="0" borderId="2" xfId="1" applyNumberFormat="1" applyFont="1" applyBorder="1" applyAlignment="1">
      <alignment wrapText="1"/>
    </xf>
    <xf numFmtId="0" fontId="18" fillId="0" borderId="2" xfId="1" applyFont="1" applyBorder="1"/>
    <xf numFmtId="0" fontId="5" fillId="0" borderId="2" xfId="3" quotePrefix="1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2" fontId="10" fillId="0" borderId="2" xfId="3" applyNumberFormat="1" applyFont="1" applyBorder="1" applyAlignment="1">
      <alignment horizontal="center" vertical="center"/>
    </xf>
    <xf numFmtId="2" fontId="5" fillId="0" borderId="2" xfId="3" applyNumberFormat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/>
    <xf numFmtId="0" fontId="23" fillId="0" borderId="2" xfId="1" applyFont="1" applyBorder="1" applyAlignment="1">
      <alignment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1" fontId="16" fillId="2" borderId="2" xfId="0" applyNumberFormat="1" applyFont="1" applyFill="1" applyBorder="1" applyAlignment="1">
      <alignment horizontal="right" vertical="center"/>
    </xf>
    <xf numFmtId="2" fontId="16" fillId="2" borderId="2" xfId="0" applyNumberFormat="1" applyFont="1" applyFill="1" applyBorder="1" applyAlignment="1">
      <alignment horizontal="right" vertical="center"/>
    </xf>
    <xf numFmtId="2" fontId="18" fillId="2" borderId="2" xfId="0" applyNumberFormat="1" applyFont="1" applyFill="1" applyBorder="1" applyAlignment="1">
      <alignment horizontal="right" vertical="center"/>
    </xf>
    <xf numFmtId="1" fontId="18" fillId="2" borderId="2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7"/>
    <xf numFmtId="0" fontId="37" fillId="0" borderId="0" xfId="7" applyFont="1"/>
    <xf numFmtId="0" fontId="38" fillId="0" borderId="0" xfId="7" applyFont="1" applyBorder="1" applyAlignment="1"/>
    <xf numFmtId="0" fontId="49" fillId="0" borderId="0" xfId="7" applyFont="1" applyAlignment="1">
      <alignment horizontal="center"/>
    </xf>
    <xf numFmtId="0" fontId="50" fillId="0" borderId="0" xfId="7" applyFont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/>
    <xf numFmtId="1" fontId="5" fillId="2" borderId="2" xfId="0" applyNumberFormat="1" applyFont="1" applyFill="1" applyBorder="1"/>
    <xf numFmtId="1" fontId="5" fillId="2" borderId="0" xfId="0" applyNumberFormat="1" applyFont="1" applyFill="1" applyBorder="1"/>
    <xf numFmtId="2" fontId="58" fillId="0" borderId="0" xfId="0" applyNumberFormat="1" applyFont="1"/>
    <xf numFmtId="2" fontId="81" fillId="0" borderId="0" xfId="0" applyNumberFormat="1" applyFont="1" applyBorder="1" applyAlignment="1">
      <alignment horizontal="left" wrapText="1"/>
    </xf>
    <xf numFmtId="2" fontId="16" fillId="0" borderId="2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left" wrapText="1"/>
    </xf>
    <xf numFmtId="2" fontId="82" fillId="0" borderId="0" xfId="0" applyNumberFormat="1" applyFont="1"/>
    <xf numFmtId="9" fontId="58" fillId="0" borderId="0" xfId="6" applyFont="1"/>
    <xf numFmtId="0" fontId="5" fillId="0" borderId="2" xfId="0" applyFont="1" applyBorder="1" applyAlignment="1">
      <alignment horizontal="center" vertical="center"/>
    </xf>
    <xf numFmtId="0" fontId="10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right" vertical="center"/>
    </xf>
    <xf numFmtId="0" fontId="10" fillId="2" borderId="2" xfId="1" applyNumberFormat="1" applyFont="1" applyFill="1" applyBorder="1" applyAlignment="1">
      <alignment horizontal="right" vertical="center" wrapText="1"/>
    </xf>
    <xf numFmtId="0" fontId="5" fillId="2" borderId="2" xfId="1" applyNumberFormat="1" applyFont="1" applyFill="1" applyBorder="1" applyAlignment="1">
      <alignment horizontal="right" vertical="center"/>
    </xf>
    <xf numFmtId="0" fontId="10" fillId="0" borderId="2" xfId="6" applyNumberFormat="1" applyFont="1" applyBorder="1" applyAlignment="1">
      <alignment horizontal="right" vertical="center"/>
    </xf>
    <xf numFmtId="0" fontId="10" fillId="0" borderId="2" xfId="1" applyNumberFormat="1" applyFont="1" applyBorder="1" applyAlignment="1">
      <alignment horizontal="right" vertical="center"/>
    </xf>
    <xf numFmtId="0" fontId="5" fillId="0" borderId="2" xfId="6" applyNumberFormat="1" applyFont="1" applyBorder="1" applyAlignment="1">
      <alignment horizontal="right" vertical="center"/>
    </xf>
    <xf numFmtId="0" fontId="5" fillId="0" borderId="2" xfId="1" applyNumberFormat="1" applyFont="1" applyBorder="1" applyAlignment="1">
      <alignment horizontal="right" vertical="center"/>
    </xf>
    <xf numFmtId="2" fontId="10" fillId="0" borderId="0" xfId="0" applyNumberFormat="1" applyFont="1" applyAlignment="1">
      <alignment vertical="top" wrapText="1"/>
    </xf>
    <xf numFmtId="2" fontId="80" fillId="0" borderId="2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/>
    <xf numFmtId="0" fontId="15" fillId="0" borderId="0" xfId="0" applyFont="1"/>
    <xf numFmtId="0" fontId="9" fillId="0" borderId="2" xfId="0" applyFont="1" applyBorder="1"/>
    <xf numFmtId="0" fontId="5" fillId="0" borderId="0" xfId="2" applyFont="1" applyBorder="1" applyAlignment="1">
      <alignment vertical="center" wrapText="1"/>
    </xf>
    <xf numFmtId="0" fontId="86" fillId="0" borderId="2" xfId="2" applyFont="1" applyBorder="1" applyAlignment="1">
      <alignment horizontal="center" vertical="center" wrapText="1"/>
    </xf>
    <xf numFmtId="0" fontId="85" fillId="0" borderId="2" xfId="0" applyFont="1" applyBorder="1" applyAlignment="1">
      <alignment horizontal="left" vertical="center"/>
    </xf>
    <xf numFmtId="0" fontId="84" fillId="0" borderId="2" xfId="0" applyFont="1" applyBorder="1" applyAlignment="1">
      <alignment horizontal="left" vertical="center"/>
    </xf>
    <xf numFmtId="0" fontId="8" fillId="0" borderId="0" xfId="2" applyFont="1" applyAlignment="1">
      <alignment wrapText="1"/>
    </xf>
    <xf numFmtId="0" fontId="20" fillId="0" borderId="0" xfId="2" applyFont="1" applyBorder="1" applyAlignment="1"/>
    <xf numFmtId="0" fontId="87" fillId="0" borderId="2" xfId="0" applyFont="1" applyBorder="1" applyAlignment="1">
      <alignment horizontal="center" vertical="center"/>
    </xf>
    <xf numFmtId="0" fontId="90" fillId="0" borderId="0" xfId="2" applyFont="1" applyBorder="1" applyAlignment="1">
      <alignment horizontal="right" vertical="center" wrapText="1"/>
    </xf>
    <xf numFmtId="2" fontId="85" fillId="0" borderId="2" xfId="0" applyNumberFormat="1" applyFont="1" applyBorder="1" applyAlignment="1">
      <alignment horizontal="right" vertical="center"/>
    </xf>
    <xf numFmtId="2" fontId="84" fillId="0" borderId="2" xfId="0" applyNumberFormat="1" applyFont="1" applyBorder="1" applyAlignment="1">
      <alignment horizontal="right" vertical="center"/>
    </xf>
    <xf numFmtId="2" fontId="88" fillId="0" borderId="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2" fontId="61" fillId="0" borderId="0" xfId="0" applyNumberFormat="1" applyFont="1" applyAlignment="1">
      <alignment vertical="top" wrapText="1"/>
    </xf>
    <xf numFmtId="2" fontId="0" fillId="0" borderId="2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86" fillId="0" borderId="0" xfId="0" applyFont="1"/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2" borderId="0" xfId="1" applyFont="1" applyFill="1" applyBorder="1" applyAlignment="1"/>
    <xf numFmtId="0" fontId="91" fillId="0" borderId="2" xfId="0" applyFont="1" applyBorder="1"/>
    <xf numFmtId="0" fontId="90" fillId="0" borderId="2" xfId="0" applyFont="1" applyBorder="1" applyAlignment="1">
      <alignment vertical="top" wrapText="1"/>
    </xf>
    <xf numFmtId="0" fontId="90" fillId="0" borderId="2" xfId="1" applyFont="1" applyBorder="1" applyAlignment="1">
      <alignment horizontal="center" vertical="center"/>
    </xf>
    <xf numFmtId="0" fontId="90" fillId="0" borderId="2" xfId="1" applyFont="1" applyBorder="1" applyAlignment="1">
      <alignment horizontal="center" vertical="center" wrapText="1"/>
    </xf>
    <xf numFmtId="2" fontId="62" fillId="0" borderId="2" xfId="0" applyNumberFormat="1" applyFont="1" applyBorder="1"/>
    <xf numFmtId="2" fontId="18" fillId="0" borderId="2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92" fillId="0" borderId="2" xfId="0" applyFont="1" applyBorder="1" applyAlignment="1">
      <alignment horizontal="center" vertical="center"/>
    </xf>
    <xf numFmtId="0" fontId="93" fillId="0" borderId="2" xfId="0" applyFont="1" applyBorder="1" applyAlignment="1">
      <alignment horizontal="center" vertical="center"/>
    </xf>
    <xf numFmtId="2" fontId="93" fillId="0" borderId="2" xfId="0" applyNumberFormat="1" applyFont="1" applyBorder="1" applyAlignment="1">
      <alignment horizontal="center" vertical="center"/>
    </xf>
    <xf numFmtId="2" fontId="92" fillId="0" borderId="2" xfId="0" applyNumberFormat="1" applyFont="1" applyBorder="1" applyAlignment="1">
      <alignment horizontal="center" vertical="center"/>
    </xf>
    <xf numFmtId="0" fontId="93" fillId="0" borderId="2" xfId="0" applyFont="1" applyBorder="1" applyAlignment="1">
      <alignment horizontal="center" vertical="center" wrapText="1"/>
    </xf>
    <xf numFmtId="0" fontId="79" fillId="0" borderId="2" xfId="7" applyFont="1" applyBorder="1" applyAlignment="1">
      <alignment horizontal="center" vertical="center" wrapText="1"/>
    </xf>
    <xf numFmtId="2" fontId="83" fillId="2" borderId="0" xfId="0" applyNumberFormat="1" applyFont="1" applyFill="1" applyBorder="1" applyAlignment="1">
      <alignment horizontal="right" vertical="center"/>
    </xf>
    <xf numFmtId="164" fontId="16" fillId="2" borderId="2" xfId="0" applyNumberFormat="1" applyFont="1" applyFill="1" applyBorder="1" applyAlignment="1">
      <alignment horizontal="right" vertical="center"/>
    </xf>
    <xf numFmtId="164" fontId="18" fillId="2" borderId="2" xfId="0" applyNumberFormat="1" applyFont="1" applyFill="1" applyBorder="1" applyAlignment="1">
      <alignment horizontal="right" vertical="center"/>
    </xf>
    <xf numFmtId="0" fontId="95" fillId="2" borderId="2" xfId="1" quotePrefix="1" applyFont="1" applyFill="1" applyBorder="1" applyAlignment="1">
      <alignment horizontal="center" vertical="center" wrapText="1"/>
    </xf>
    <xf numFmtId="0" fontId="96" fillId="2" borderId="2" xfId="1" quotePrefix="1" applyFont="1" applyFill="1" applyBorder="1" applyAlignment="1">
      <alignment horizontal="center" vertical="center" wrapText="1"/>
    </xf>
    <xf numFmtId="0" fontId="97" fillId="0" borderId="2" xfId="1" applyFont="1" applyBorder="1" applyAlignment="1">
      <alignment horizontal="center" vertical="center"/>
    </xf>
    <xf numFmtId="0" fontId="87" fillId="0" borderId="2" xfId="1" applyFont="1" applyBorder="1" applyAlignment="1">
      <alignment horizontal="left" vertical="center"/>
    </xf>
    <xf numFmtId="0" fontId="87" fillId="2" borderId="3" xfId="1" quotePrefix="1" applyFont="1" applyFill="1" applyBorder="1" applyAlignment="1">
      <alignment horizontal="center" vertical="center" wrapText="1"/>
    </xf>
    <xf numFmtId="0" fontId="86" fillId="2" borderId="3" xfId="1" quotePrefix="1" applyFont="1" applyFill="1" applyBorder="1" applyAlignment="1">
      <alignment horizontal="center" vertical="center" wrapText="1"/>
    </xf>
    <xf numFmtId="0" fontId="95" fillId="0" borderId="2" xfId="1" applyFont="1" applyBorder="1" applyAlignment="1">
      <alignment horizontal="left" vertical="center"/>
    </xf>
    <xf numFmtId="0" fontId="87" fillId="2" borderId="3" xfId="1" quotePrefix="1" applyFont="1" applyFill="1" applyBorder="1" applyAlignment="1">
      <alignment horizontal="center" vertical="center"/>
    </xf>
    <xf numFmtId="0" fontId="87" fillId="0" borderId="3" xfId="1" quotePrefix="1" applyFont="1" applyFill="1" applyBorder="1" applyAlignment="1">
      <alignment horizontal="center" vertical="center"/>
    </xf>
    <xf numFmtId="0" fontId="97" fillId="0" borderId="2" xfId="1" applyFont="1" applyBorder="1" applyAlignment="1">
      <alignment horizontal="center"/>
    </xf>
    <xf numFmtId="0" fontId="87" fillId="0" borderId="2" xfId="1" applyFont="1" applyBorder="1" applyAlignment="1">
      <alignment vertical="center"/>
    </xf>
    <xf numFmtId="0" fontId="95" fillId="0" borderId="2" xfId="1" applyFont="1" applyBorder="1" applyAlignment="1"/>
    <xf numFmtId="0" fontId="84" fillId="0" borderId="2" xfId="0" applyFont="1" applyBorder="1" applyAlignment="1">
      <alignment vertical="center"/>
    </xf>
    <xf numFmtId="0" fontId="87" fillId="2" borderId="2" xfId="1" quotePrefix="1" applyFont="1" applyFill="1" applyBorder="1" applyAlignment="1">
      <alignment horizontal="center" vertical="center"/>
    </xf>
    <xf numFmtId="0" fontId="86" fillId="2" borderId="2" xfId="1" quotePrefix="1" applyFont="1" applyFill="1" applyBorder="1" applyAlignment="1">
      <alignment horizontal="center" vertical="center" wrapText="1"/>
    </xf>
    <xf numFmtId="0" fontId="95" fillId="0" borderId="2" xfId="1" applyFont="1" applyBorder="1" applyAlignment="1">
      <alignment horizontal="center" vertical="center"/>
    </xf>
    <xf numFmtId="0" fontId="95" fillId="0" borderId="0" xfId="1" applyFont="1" applyBorder="1" applyAlignment="1">
      <alignment vertical="center"/>
    </xf>
    <xf numFmtId="0" fontId="86" fillId="2" borderId="0" xfId="1" quotePrefix="1" applyFont="1" applyFill="1" applyBorder="1" applyAlignment="1">
      <alignment horizontal="center" vertical="center" wrapText="1"/>
    </xf>
    <xf numFmtId="0" fontId="95" fillId="0" borderId="17" xfId="1" applyFont="1" applyBorder="1" applyAlignment="1">
      <alignment vertical="center"/>
    </xf>
    <xf numFmtId="0" fontId="87" fillId="0" borderId="2" xfId="1" applyFont="1" applyBorder="1" applyAlignment="1">
      <alignment horizontal="center" vertical="center"/>
    </xf>
    <xf numFmtId="0" fontId="97" fillId="0" borderId="2" xfId="1" applyFont="1" applyBorder="1" applyAlignment="1">
      <alignment horizontal="center" vertical="top" wrapText="1"/>
    </xf>
    <xf numFmtId="0" fontId="97" fillId="0" borderId="2" xfId="1" applyFont="1" applyBorder="1" applyAlignment="1"/>
    <xf numFmtId="0" fontId="5" fillId="0" borderId="0" xfId="10" applyFont="1"/>
    <xf numFmtId="0" fontId="5" fillId="0" borderId="0" xfId="10" applyFont="1" applyAlignment="1">
      <alignment horizontal="center" vertical="top" wrapText="1"/>
    </xf>
    <xf numFmtId="0" fontId="10" fillId="0" borderId="0" xfId="7" applyAlignment="1">
      <alignment horizontal="center" vertical="center"/>
    </xf>
    <xf numFmtId="0" fontId="10" fillId="0" borderId="2" xfId="7" applyBorder="1" applyAlignment="1">
      <alignment horizontal="center" vertical="center"/>
    </xf>
    <xf numFmtId="0" fontId="58" fillId="0" borderId="0" xfId="7" applyFont="1"/>
    <xf numFmtId="0" fontId="5" fillId="0" borderId="2" xfId="7" applyFont="1" applyBorder="1"/>
    <xf numFmtId="0" fontId="16" fillId="2" borderId="2" xfId="7" applyFont="1" applyFill="1" applyBorder="1" applyAlignment="1">
      <alignment horizontal="right" vertical="center"/>
    </xf>
    <xf numFmtId="0" fontId="16" fillId="0" borderId="2" xfId="7" applyFont="1" applyBorder="1" applyAlignment="1">
      <alignment horizontal="right" vertical="center"/>
    </xf>
    <xf numFmtId="0" fontId="18" fillId="0" borderId="2" xfId="7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10" fillId="0" borderId="0" xfId="0" applyFont="1"/>
    <xf numFmtId="0" fontId="67" fillId="0" borderId="0" xfId="7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0" fillId="0" borderId="0" xfId="0" applyFont="1" applyBorder="1" applyAlignment="1"/>
    <xf numFmtId="0" fontId="5" fillId="0" borderId="0" xfId="5" applyFont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left" vertical="center" wrapText="1"/>
    </xf>
    <xf numFmtId="0" fontId="10" fillId="0" borderId="0" xfId="3" applyAlignment="1">
      <alignment horizontal="left"/>
    </xf>
    <xf numFmtId="0" fontId="10" fillId="0" borderId="0" xfId="2" applyFont="1"/>
    <xf numFmtId="0" fontId="5" fillId="0" borderId="0" xfId="2" applyFont="1" applyAlignment="1">
      <alignment horizontal="right" vertical="top" wrapText="1"/>
    </xf>
    <xf numFmtId="0" fontId="5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5" fillId="2" borderId="0" xfId="0" applyFont="1" applyFill="1" applyAlignment="1"/>
    <xf numFmtId="0" fontId="10" fillId="0" borderId="0" xfId="3" applyAlignment="1"/>
    <xf numFmtId="0" fontId="9" fillId="0" borderId="0" xfId="3" applyFont="1" applyAlignment="1">
      <alignment vertical="top" wrapText="1"/>
    </xf>
    <xf numFmtId="0" fontId="5" fillId="0" borderId="0" xfId="3" applyFont="1" applyAlignment="1"/>
    <xf numFmtId="0" fontId="5" fillId="0" borderId="0" xfId="2" applyFont="1" applyAlignment="1">
      <alignment vertical="top" wrapText="1"/>
    </xf>
    <xf numFmtId="0" fontId="5" fillId="0" borderId="0" xfId="1" applyFont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2" applyFont="1"/>
    <xf numFmtId="0" fontId="5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2" fontId="92" fillId="0" borderId="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2" fontId="88" fillId="0" borderId="0" xfId="0" applyNumberFormat="1" applyFont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" fontId="22" fillId="0" borderId="0" xfId="1" applyNumberFormat="1" applyFont="1" applyBorder="1"/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" xfId="0" quotePrefix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" fillId="0" borderId="2" xfId="1" applyFont="1" applyBorder="1" applyAlignment="1">
      <alignment vertical="center"/>
    </xf>
    <xf numFmtId="0" fontId="48" fillId="0" borderId="2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48" fillId="0" borderId="1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48" fillId="0" borderId="3" xfId="1" applyFont="1" applyBorder="1" applyAlignment="1">
      <alignment vertical="center"/>
    </xf>
    <xf numFmtId="2" fontId="5" fillId="0" borderId="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2" fontId="22" fillId="0" borderId="2" xfId="1" applyNumberFormat="1" applyFont="1" applyBorder="1" applyAlignment="1">
      <alignment vertical="center" wrapText="1"/>
    </xf>
    <xf numFmtId="2" fontId="23" fillId="0" borderId="2" xfId="1" applyNumberFormat="1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5" xfId="0" quotePrefix="1" applyFont="1" applyBorder="1" applyAlignment="1">
      <alignment horizontal="center" vertical="center" wrapText="1"/>
    </xf>
    <xf numFmtId="0" fontId="20" fillId="0" borderId="9" xfId="0" quotePrefix="1" applyFont="1" applyBorder="1" applyAlignment="1">
      <alignment horizontal="center" vertical="center" wrapText="1"/>
    </xf>
    <xf numFmtId="0" fontId="20" fillId="0" borderId="6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" fontId="16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1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10" xfId="4" applyFont="1" applyBorder="1" applyAlignment="1">
      <alignment horizontal="center" vertical="center" wrapText="1"/>
    </xf>
    <xf numFmtId="0" fontId="18" fillId="0" borderId="3" xfId="4" applyFont="1" applyBorder="1" applyAlignment="1">
      <alignment horizontal="center" vertical="center" wrapText="1"/>
    </xf>
    <xf numFmtId="0" fontId="18" fillId="0" borderId="12" xfId="4" applyFont="1" applyBorder="1" applyAlignment="1">
      <alignment horizontal="center" vertical="center" wrapText="1"/>
    </xf>
    <xf numFmtId="0" fontId="18" fillId="0" borderId="13" xfId="4" applyFont="1" applyBorder="1" applyAlignment="1">
      <alignment horizontal="center" vertical="center" wrapText="1"/>
    </xf>
    <xf numFmtId="0" fontId="18" fillId="0" borderId="14" xfId="4" applyFont="1" applyBorder="1" applyAlignment="1">
      <alignment horizontal="center" vertical="center" wrapText="1"/>
    </xf>
    <xf numFmtId="0" fontId="18" fillId="0" borderId="8" xfId="4" applyFont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0" fontId="18" fillId="0" borderId="15" xfId="4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34" fillId="0" borderId="0" xfId="2" applyFont="1" applyAlignment="1">
      <alignment horizontal="center"/>
    </xf>
    <xf numFmtId="0" fontId="20" fillId="0" borderId="7" xfId="4" applyFont="1" applyBorder="1" applyAlignment="1">
      <alignment horizontal="center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16" fillId="0" borderId="0" xfId="4" applyFont="1" applyAlignment="1">
      <alignment horizontal="left"/>
    </xf>
    <xf numFmtId="0" fontId="74" fillId="0" borderId="12" xfId="4" applyFont="1" applyBorder="1" applyAlignment="1">
      <alignment horizontal="center" vertical="center" wrapText="1"/>
    </xf>
    <xf numFmtId="0" fontId="74" fillId="0" borderId="13" xfId="4" applyFont="1" applyBorder="1" applyAlignment="1">
      <alignment horizontal="center" vertical="center" wrapText="1"/>
    </xf>
    <xf numFmtId="0" fontId="74" fillId="0" borderId="14" xfId="4" applyFont="1" applyBorder="1" applyAlignment="1">
      <alignment horizontal="center" vertical="center" wrapText="1"/>
    </xf>
    <xf numFmtId="0" fontId="74" fillId="0" borderId="11" xfId="4" applyFont="1" applyBorder="1" applyAlignment="1">
      <alignment horizontal="center" vertical="center" wrapText="1"/>
    </xf>
    <xf numFmtId="0" fontId="74" fillId="0" borderId="0" xfId="4" applyFont="1" applyBorder="1" applyAlignment="1">
      <alignment horizontal="center" vertical="center" wrapText="1"/>
    </xf>
    <xf numFmtId="0" fontId="74" fillId="0" borderId="17" xfId="4" applyFont="1" applyBorder="1" applyAlignment="1">
      <alignment horizontal="center" vertical="center" wrapText="1"/>
    </xf>
    <xf numFmtId="0" fontId="74" fillId="0" borderId="8" xfId="4" applyFont="1" applyBorder="1" applyAlignment="1">
      <alignment horizontal="center" vertical="center" wrapText="1"/>
    </xf>
    <xf numFmtId="0" fontId="74" fillId="0" borderId="7" xfId="4" applyFont="1" applyBorder="1" applyAlignment="1">
      <alignment horizontal="center" vertical="center" wrapText="1"/>
    </xf>
    <xf numFmtId="0" fontId="74" fillId="0" borderId="15" xfId="4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0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0" fillId="0" borderId="7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10" fillId="0" borderId="0" xfId="0" applyFont="1"/>
    <xf numFmtId="0" fontId="6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0" fillId="0" borderId="7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9" fontId="10" fillId="0" borderId="12" xfId="6" applyFont="1" applyBorder="1" applyAlignment="1">
      <alignment horizontal="center" vertical="center"/>
    </xf>
    <xf numFmtId="9" fontId="10" fillId="0" borderId="13" xfId="6" applyFont="1" applyBorder="1" applyAlignment="1">
      <alignment horizontal="center" vertical="center"/>
    </xf>
    <xf numFmtId="9" fontId="10" fillId="0" borderId="14" xfId="6" applyFont="1" applyBorder="1" applyAlignment="1">
      <alignment horizontal="center" vertical="center"/>
    </xf>
    <xf numFmtId="9" fontId="10" fillId="0" borderId="11" xfId="6" applyFont="1" applyBorder="1" applyAlignment="1">
      <alignment horizontal="center" vertical="center"/>
    </xf>
    <xf numFmtId="9" fontId="10" fillId="0" borderId="0" xfId="6" applyFont="1" applyBorder="1" applyAlignment="1">
      <alignment horizontal="center" vertical="center"/>
    </xf>
    <xf numFmtId="9" fontId="10" fillId="0" borderId="17" xfId="6" applyFont="1" applyBorder="1" applyAlignment="1">
      <alignment horizontal="center" vertical="center"/>
    </xf>
    <xf numFmtId="9" fontId="10" fillId="0" borderId="8" xfId="6" applyFont="1" applyBorder="1" applyAlignment="1">
      <alignment horizontal="center" vertical="center"/>
    </xf>
    <xf numFmtId="9" fontId="10" fillId="0" borderId="7" xfId="6" applyFont="1" applyBorder="1" applyAlignment="1">
      <alignment horizontal="center" vertical="center"/>
    </xf>
    <xf numFmtId="9" fontId="10" fillId="0" borderId="15" xfId="6" applyFont="1" applyBorder="1" applyAlignment="1">
      <alignment horizontal="center" vertical="center"/>
    </xf>
    <xf numFmtId="0" fontId="5" fillId="0" borderId="0" xfId="5" applyFont="1" applyAlignment="1">
      <alignment horizontal="center" vertical="top" wrapText="1"/>
    </xf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43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52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/>
    </xf>
    <xf numFmtId="0" fontId="52" fillId="0" borderId="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67" fillId="0" borderId="12" xfId="7" applyFont="1" applyBorder="1" applyAlignment="1">
      <alignment horizontal="center" vertical="center" wrapText="1"/>
    </xf>
    <xf numFmtId="0" fontId="67" fillId="0" borderId="13" xfId="7" applyFont="1" applyBorder="1" applyAlignment="1">
      <alignment horizontal="center" vertical="center" wrapText="1"/>
    </xf>
    <xf numFmtId="0" fontId="67" fillId="0" borderId="11" xfId="7" applyFont="1" applyBorder="1" applyAlignment="1">
      <alignment horizontal="center" vertical="center" wrapText="1"/>
    </xf>
    <xf numFmtId="0" fontId="67" fillId="0" borderId="0" xfId="7" applyFont="1" applyBorder="1" applyAlignment="1">
      <alignment horizontal="center" vertical="center" wrapText="1"/>
    </xf>
    <xf numFmtId="0" fontId="67" fillId="0" borderId="8" xfId="7" applyFont="1" applyBorder="1" applyAlignment="1">
      <alignment horizontal="center" vertical="center" wrapText="1"/>
    </xf>
    <xf numFmtId="0" fontId="67" fillId="0" borderId="7" xfId="7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0" xfId="0" quotePrefix="1" applyFont="1" applyBorder="1" applyAlignment="1">
      <alignment horizontal="center" vertical="center" textRotation="90" wrapText="1"/>
    </xf>
    <xf numFmtId="0" fontId="7" fillId="0" borderId="3" xfId="0" quotePrefix="1" applyFont="1" applyBorder="1" applyAlignment="1">
      <alignment horizontal="center" vertical="center" textRotation="90" wrapText="1"/>
    </xf>
    <xf numFmtId="0" fontId="5" fillId="0" borderId="0" xfId="1" applyFont="1" applyAlignment="1">
      <alignment horizontal="center" vertical="center"/>
    </xf>
    <xf numFmtId="0" fontId="95" fillId="0" borderId="5" xfId="1" applyFont="1" applyBorder="1" applyAlignment="1">
      <alignment horizontal="center" vertical="center"/>
    </xf>
    <xf numFmtId="0" fontId="95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95" fillId="2" borderId="2" xfId="1" quotePrefix="1" applyFont="1" applyFill="1" applyBorder="1" applyAlignment="1">
      <alignment horizontal="center" vertical="center" wrapText="1"/>
    </xf>
    <xf numFmtId="0" fontId="95" fillId="0" borderId="2" xfId="1" applyFont="1" applyBorder="1" applyAlignment="1">
      <alignment horizontal="left" vertical="center"/>
    </xf>
    <xf numFmtId="0" fontId="35" fillId="0" borderId="0" xfId="7" applyFont="1" applyAlignment="1">
      <alignment horizontal="center"/>
    </xf>
    <xf numFmtId="0" fontId="49" fillId="0" borderId="0" xfId="7" applyFont="1" applyAlignment="1">
      <alignment horizontal="right"/>
    </xf>
    <xf numFmtId="0" fontId="36" fillId="0" borderId="0" xfId="7" applyFont="1" applyAlignment="1">
      <alignment horizontal="center"/>
    </xf>
    <xf numFmtId="0" fontId="35" fillId="0" borderId="0" xfId="7" applyFont="1" applyAlignment="1">
      <alignment horizontal="center" wrapText="1"/>
    </xf>
    <xf numFmtId="0" fontId="20" fillId="0" borderId="7" xfId="7" applyFont="1" applyBorder="1" applyAlignment="1">
      <alignment horizontal="center"/>
    </xf>
    <xf numFmtId="0" fontId="79" fillId="0" borderId="2" xfId="7" applyFont="1" applyBorder="1" applyAlignment="1">
      <alignment horizontal="center" vertical="center" wrapText="1"/>
    </xf>
    <xf numFmtId="0" fontId="38" fillId="0" borderId="2" xfId="7" applyFont="1" applyBorder="1" applyAlignment="1">
      <alignment horizontal="center" vertical="center" wrapText="1"/>
    </xf>
    <xf numFmtId="0" fontId="79" fillId="0" borderId="1" xfId="7" applyFont="1" applyBorder="1" applyAlignment="1">
      <alignment horizontal="center" vertical="center" wrapText="1"/>
    </xf>
    <xf numFmtId="0" fontId="79" fillId="0" borderId="10" xfId="7" applyFont="1" applyBorder="1" applyAlignment="1">
      <alignment horizontal="center" vertical="center" wrapText="1"/>
    </xf>
    <xf numFmtId="0" fontId="79" fillId="0" borderId="3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/>
    </xf>
    <xf numFmtId="0" fontId="5" fillId="0" borderId="6" xfId="7" applyFont="1" applyBorder="1" applyAlignment="1">
      <alignment horizontal="center"/>
    </xf>
    <xf numFmtId="0" fontId="10" fillId="0" borderId="13" xfId="7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8" fillId="0" borderId="2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right"/>
    </xf>
    <xf numFmtId="0" fontId="70" fillId="0" borderId="12" xfId="8" applyFont="1" applyBorder="1" applyAlignment="1">
      <alignment horizontal="center" vertical="center" wrapText="1"/>
    </xf>
    <xf numFmtId="0" fontId="70" fillId="0" borderId="13" xfId="8" applyFont="1" applyBorder="1" applyAlignment="1">
      <alignment horizontal="center" vertical="center" wrapText="1"/>
    </xf>
    <xf numFmtId="0" fontId="70" fillId="0" borderId="14" xfId="8" applyFont="1" applyBorder="1" applyAlignment="1">
      <alignment horizontal="center" vertical="center" wrapText="1"/>
    </xf>
    <xf numFmtId="0" fontId="70" fillId="0" borderId="11" xfId="8" applyFont="1" applyBorder="1" applyAlignment="1">
      <alignment horizontal="center" vertical="center" wrapText="1"/>
    </xf>
    <xf numFmtId="0" fontId="70" fillId="0" borderId="0" xfId="8" applyFont="1" applyBorder="1" applyAlignment="1">
      <alignment horizontal="center" vertical="center" wrapText="1"/>
    </xf>
    <xf numFmtId="0" fontId="70" fillId="0" borderId="17" xfId="8" applyFont="1" applyBorder="1" applyAlignment="1">
      <alignment horizontal="center" vertical="center" wrapText="1"/>
    </xf>
    <xf numFmtId="0" fontId="70" fillId="0" borderId="8" xfId="8" applyFont="1" applyBorder="1" applyAlignment="1">
      <alignment horizontal="center" vertical="center" wrapText="1"/>
    </xf>
    <xf numFmtId="0" fontId="70" fillId="0" borderId="7" xfId="8" applyFont="1" applyBorder="1" applyAlignment="1">
      <alignment horizontal="center" vertical="center" wrapText="1"/>
    </xf>
    <xf numFmtId="0" fontId="70" fillId="0" borderId="15" xfId="8" applyFont="1" applyBorder="1" applyAlignment="1">
      <alignment horizontal="center" vertical="center" wrapText="1"/>
    </xf>
    <xf numFmtId="0" fontId="67" fillId="0" borderId="14" xfId="7" applyFont="1" applyBorder="1" applyAlignment="1">
      <alignment horizontal="center" vertical="center" wrapText="1"/>
    </xf>
    <xf numFmtId="0" fontId="67" fillId="0" borderId="17" xfId="7" applyFont="1" applyBorder="1" applyAlignment="1">
      <alignment horizontal="center" vertical="center" wrapText="1"/>
    </xf>
    <xf numFmtId="0" fontId="67" fillId="0" borderId="15" xfId="7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2" applyAlignment="1">
      <alignment horizontal="center"/>
    </xf>
    <xf numFmtId="0" fontId="11" fillId="0" borderId="0" xfId="2" applyFont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10" fillId="0" borderId="0" xfId="2" applyAlignment="1">
      <alignment horizontal="left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 vertical="top" wrapText="1"/>
    </xf>
    <xf numFmtId="0" fontId="5" fillId="0" borderId="5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65" fillId="0" borderId="2" xfId="5" applyFont="1" applyBorder="1" applyAlignment="1">
      <alignment horizontal="center" vertical="center"/>
    </xf>
    <xf numFmtId="0" fontId="65" fillId="0" borderId="5" xfId="5" applyFont="1" applyBorder="1" applyAlignment="1">
      <alignment horizontal="center" vertical="center"/>
    </xf>
    <xf numFmtId="0" fontId="64" fillId="0" borderId="0" xfId="5" applyFont="1" applyAlignment="1">
      <alignment horizontal="center"/>
    </xf>
    <xf numFmtId="0" fontId="65" fillId="0" borderId="1" xfId="5" applyFont="1" applyBorder="1" applyAlignment="1">
      <alignment horizontal="center" vertical="center" wrapText="1"/>
    </xf>
    <xf numFmtId="0" fontId="65" fillId="0" borderId="10" xfId="5" applyFont="1" applyBorder="1" applyAlignment="1">
      <alignment horizontal="center" vertical="center" wrapText="1"/>
    </xf>
    <xf numFmtId="0" fontId="65" fillId="0" borderId="3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67" fillId="0" borderId="2" xfId="0" quotePrefix="1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67" fillId="0" borderId="12" xfId="0" quotePrefix="1" applyFont="1" applyBorder="1" applyAlignment="1">
      <alignment horizontal="center" vertical="center" wrapText="1"/>
    </xf>
    <xf numFmtId="0" fontId="67" fillId="0" borderId="13" xfId="0" quotePrefix="1" applyFont="1" applyBorder="1" applyAlignment="1">
      <alignment horizontal="center" vertical="center" wrapText="1"/>
    </xf>
    <xf numFmtId="0" fontId="67" fillId="0" borderId="14" xfId="0" quotePrefix="1" applyFont="1" applyBorder="1" applyAlignment="1">
      <alignment horizontal="center" vertical="center" wrapText="1"/>
    </xf>
    <xf numFmtId="0" fontId="67" fillId="0" borderId="11" xfId="0" quotePrefix="1" applyFont="1" applyBorder="1" applyAlignment="1">
      <alignment horizontal="center" vertical="center" wrapText="1"/>
    </xf>
    <xf numFmtId="0" fontId="67" fillId="0" borderId="0" xfId="0" quotePrefix="1" applyFont="1" applyBorder="1" applyAlignment="1">
      <alignment horizontal="center" vertical="center" wrapText="1"/>
    </xf>
    <xf numFmtId="0" fontId="67" fillId="0" borderId="17" xfId="0" quotePrefix="1" applyFont="1" applyBorder="1" applyAlignment="1">
      <alignment horizontal="center" vertical="center" wrapText="1"/>
    </xf>
    <xf numFmtId="0" fontId="67" fillId="0" borderId="8" xfId="0" quotePrefix="1" applyFont="1" applyBorder="1" applyAlignment="1">
      <alignment horizontal="center" vertical="center" wrapText="1"/>
    </xf>
    <xf numFmtId="0" fontId="67" fillId="0" borderId="7" xfId="0" quotePrefix="1" applyFont="1" applyBorder="1" applyAlignment="1">
      <alignment horizontal="center" vertical="center" wrapText="1"/>
    </xf>
    <xf numFmtId="0" fontId="67" fillId="0" borderId="15" xfId="0" quotePrefix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 wrapText="1"/>
    </xf>
    <xf numFmtId="0" fontId="5" fillId="2" borderId="3" xfId="1" quotePrefix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5" xfId="1" quotePrefix="1" applyFont="1" applyFill="1" applyBorder="1" applyAlignment="1">
      <alignment horizontal="center" vertical="center" wrapText="1"/>
    </xf>
    <xf numFmtId="0" fontId="5" fillId="2" borderId="9" xfId="1" quotePrefix="1" applyFont="1" applyFill="1" applyBorder="1" applyAlignment="1">
      <alignment horizontal="center" vertical="center" wrapText="1"/>
    </xf>
    <xf numFmtId="0" fontId="5" fillId="2" borderId="6" xfId="1" quotePrefix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0" fontId="18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5" fillId="2" borderId="2" xfId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8" xfId="0" applyFont="1" applyBorder="1" applyAlignment="1">
      <alignment horizontal="center" vertical="center" wrapText="1"/>
    </xf>
    <xf numFmtId="0" fontId="69" fillId="0" borderId="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textRotation="90" wrapText="1"/>
    </xf>
    <xf numFmtId="0" fontId="57" fillId="0" borderId="3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9" fillId="0" borderId="0" xfId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10" fillId="3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68" fillId="2" borderId="12" xfId="0" applyFont="1" applyFill="1" applyBorder="1" applyAlignment="1">
      <alignment horizontal="center" vertical="center" wrapText="1"/>
    </xf>
    <xf numFmtId="0" fontId="68" fillId="2" borderId="13" xfId="0" applyFont="1" applyFill="1" applyBorder="1" applyAlignment="1">
      <alignment horizontal="center" vertical="center" wrapText="1"/>
    </xf>
    <xf numFmtId="0" fontId="68" fillId="2" borderId="14" xfId="0" applyFont="1" applyFill="1" applyBorder="1" applyAlignment="1">
      <alignment horizontal="center" vertical="center" wrapText="1"/>
    </xf>
    <xf numFmtId="0" fontId="68" fillId="2" borderId="11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 wrapText="1"/>
    </xf>
    <xf numFmtId="0" fontId="68" fillId="2" borderId="17" xfId="0" applyFont="1" applyFill="1" applyBorder="1" applyAlignment="1">
      <alignment horizontal="center" vertical="center" wrapText="1"/>
    </xf>
    <xf numFmtId="0" fontId="68" fillId="2" borderId="8" xfId="0" applyFont="1" applyFill="1" applyBorder="1" applyAlignment="1">
      <alignment horizontal="center" vertical="center" wrapText="1"/>
    </xf>
    <xf numFmtId="0" fontId="68" fillId="2" borderId="7" xfId="0" applyFont="1" applyFill="1" applyBorder="1" applyAlignment="1">
      <alignment horizontal="center" vertical="center" wrapText="1"/>
    </xf>
    <xf numFmtId="0" fontId="68" fillId="2" borderId="15" xfId="0" applyFont="1" applyFill="1" applyBorder="1" applyAlignment="1">
      <alignment horizontal="center" vertical="center" wrapText="1"/>
    </xf>
    <xf numFmtId="0" fontId="32" fillId="0" borderId="0" xfId="1" applyFont="1" applyAlignment="1">
      <alignment horizontal="center"/>
    </xf>
    <xf numFmtId="0" fontId="25" fillId="0" borderId="5" xfId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4" fillId="0" borderId="7" xfId="0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3" fillId="0" borderId="1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3" fillId="0" borderId="1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11" fillId="0" borderId="5" xfId="3" applyFont="1" applyBorder="1" applyAlignment="1">
      <alignment horizontal="left" vertical="center" wrapText="1"/>
    </xf>
    <xf numFmtId="0" fontId="11" fillId="0" borderId="6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20" fillId="0" borderId="7" xfId="3" applyFont="1" applyBorder="1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5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20" fillId="0" borderId="0" xfId="2" applyFont="1" applyBorder="1" applyAlignment="1">
      <alignment horizontal="right"/>
    </xf>
    <xf numFmtId="0" fontId="8" fillId="0" borderId="0" xfId="2" applyFont="1" applyAlignment="1">
      <alignment horizontal="center" wrapText="1"/>
    </xf>
    <xf numFmtId="0" fontId="10" fillId="0" borderId="0" xfId="2" applyFont="1"/>
    <xf numFmtId="0" fontId="5" fillId="0" borderId="2" xfId="2" applyFont="1" applyBorder="1" applyAlignment="1">
      <alignment horizontal="center" vertical="center"/>
    </xf>
    <xf numFmtId="0" fontId="89" fillId="0" borderId="0" xfId="2" applyFont="1" applyAlignment="1">
      <alignment horizontal="center" wrapText="1"/>
    </xf>
    <xf numFmtId="0" fontId="88" fillId="0" borderId="5" xfId="0" applyFont="1" applyBorder="1" applyAlignment="1">
      <alignment horizontal="center" vertical="center"/>
    </xf>
    <xf numFmtId="0" fontId="88" fillId="0" borderId="6" xfId="0" applyFont="1" applyBorder="1" applyAlignment="1">
      <alignment horizontal="center" vertical="center"/>
    </xf>
  </cellXfs>
  <cellStyles count="11">
    <cellStyle name="Normal" xfId="0" builtinId="0"/>
    <cellStyle name="Normal 10" xfId="7"/>
    <cellStyle name="Normal 2" xfId="1"/>
    <cellStyle name="Normal 2 2" xfId="5"/>
    <cellStyle name="Normal 2 2 2" xfId="9"/>
    <cellStyle name="Normal 2 2 2 2" xfId="10"/>
    <cellStyle name="Normal 3" xfId="2"/>
    <cellStyle name="Normal 3 2" xfId="3"/>
    <cellStyle name="Normal 4" xfId="4"/>
    <cellStyle name="Normal 42" xfId="8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2018-19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State/UT- 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WEST BENGAL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15.05.2018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84994</xdr:colOff>
      <xdr:row>19</xdr:row>
      <xdr:rowOff>0</xdr:rowOff>
    </xdr:from>
    <xdr:ext cx="1102829" cy="930089"/>
    <xdr:sp macro="" textlink="">
      <xdr:nvSpPr>
        <xdr:cNvPr id="2" name="Rectangle 1"/>
        <xdr:cNvSpPr/>
      </xdr:nvSpPr>
      <xdr:spPr>
        <a:xfrm>
          <a:off x="10618523" y="4740088"/>
          <a:ext cx="1102829" cy="9300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24</xdr:row>
      <xdr:rowOff>76200</xdr:rowOff>
    </xdr:from>
    <xdr:to>
      <xdr:col>2</xdr:col>
      <xdr:colOff>476250</xdr:colOff>
      <xdr:row>28</xdr:row>
      <xdr:rowOff>114300</xdr:rowOff>
    </xdr:to>
    <xdr:sp macro="" textlink="">
      <xdr:nvSpPr>
        <xdr:cNvPr id="2" name="TextBox 1"/>
        <xdr:cNvSpPr txBox="1"/>
      </xdr:nvSpPr>
      <xdr:spPr>
        <a:xfrm>
          <a:off x="1314450" y="5572125"/>
          <a:ext cx="206692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Project Director, CMDMP</a:t>
          </a:r>
        </a:p>
        <a:p>
          <a:pPr algn="ctr"/>
          <a:r>
            <a:rPr lang="en-US" sz="1100" b="1"/>
            <a:t>School Education Department</a:t>
          </a:r>
        </a:p>
        <a:p>
          <a:pPr algn="ctr"/>
          <a:r>
            <a:rPr lang="en-US" sz="1100" b="1"/>
            <a:t>Government</a:t>
          </a:r>
          <a:r>
            <a:rPr lang="en-US" sz="1100" b="1" baseline="0"/>
            <a:t> of West Bengal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7362824" cy="2628220"/>
    <xdr:sp macro="" textlink="">
      <xdr:nvSpPr>
        <xdr:cNvPr id="2" name="Rectangle 1"/>
        <xdr:cNvSpPr/>
      </xdr:nvSpPr>
      <xdr:spPr>
        <a:xfrm>
          <a:off x="0" y="540834"/>
          <a:ext cx="7362824" cy="262822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6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/>
          <a:r>
            <a:rPr lang="en-US" sz="6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2017-18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241876</xdr:colOff>
      <xdr:row>15</xdr:row>
      <xdr:rowOff>1832</xdr:rowOff>
    </xdr:from>
    <xdr:ext cx="1107483" cy="718466"/>
    <xdr:sp macro="" textlink="">
      <xdr:nvSpPr>
        <xdr:cNvPr id="2" name="Rectangle 1"/>
        <xdr:cNvSpPr/>
      </xdr:nvSpPr>
      <xdr:spPr>
        <a:xfrm>
          <a:off x="8766751" y="3573707"/>
          <a:ext cx="110748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353786</xdr:colOff>
      <xdr:row>19</xdr:row>
      <xdr:rowOff>68035</xdr:rowOff>
    </xdr:from>
    <xdr:ext cx="1211035" cy="530658"/>
    <xdr:sp macro="" textlink="">
      <xdr:nvSpPr>
        <xdr:cNvPr id="3" name="Rectangle 2"/>
        <xdr:cNvSpPr/>
      </xdr:nvSpPr>
      <xdr:spPr>
        <a:xfrm>
          <a:off x="8345261" y="3916135"/>
          <a:ext cx="12110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810986</xdr:colOff>
      <xdr:row>18</xdr:row>
      <xdr:rowOff>68035</xdr:rowOff>
    </xdr:from>
    <xdr:ext cx="1211035" cy="530658"/>
    <xdr:sp macro="" textlink="">
      <xdr:nvSpPr>
        <xdr:cNvPr id="2" name="Rectangle 1"/>
        <xdr:cNvSpPr/>
      </xdr:nvSpPr>
      <xdr:spPr>
        <a:xfrm>
          <a:off x="8259536" y="3649435"/>
          <a:ext cx="12110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706211</xdr:colOff>
      <xdr:row>18</xdr:row>
      <xdr:rowOff>68035</xdr:rowOff>
    </xdr:from>
    <xdr:ext cx="1211035" cy="530658"/>
    <xdr:sp macro="" textlink="">
      <xdr:nvSpPr>
        <xdr:cNvPr id="2" name="Rectangle 1"/>
        <xdr:cNvSpPr/>
      </xdr:nvSpPr>
      <xdr:spPr>
        <a:xfrm>
          <a:off x="8669111" y="3649435"/>
          <a:ext cx="121103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803462</xdr:colOff>
      <xdr:row>19</xdr:row>
      <xdr:rowOff>114300</xdr:rowOff>
    </xdr:from>
    <xdr:ext cx="1211035" cy="781111"/>
    <xdr:sp macro="" textlink="">
      <xdr:nvSpPr>
        <xdr:cNvPr id="2" name="Rectangle 1"/>
        <xdr:cNvSpPr/>
      </xdr:nvSpPr>
      <xdr:spPr>
        <a:xfrm>
          <a:off x="7204262" y="4448175"/>
          <a:ext cx="1211035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695325</xdr:colOff>
      <xdr:row>20</xdr:row>
      <xdr:rowOff>114300</xdr:rowOff>
    </xdr:from>
    <xdr:ext cx="1709697" cy="781111"/>
    <xdr:sp macro="" textlink="">
      <xdr:nvSpPr>
        <xdr:cNvPr id="2" name="Rectangle 1"/>
        <xdr:cNvSpPr/>
      </xdr:nvSpPr>
      <xdr:spPr>
        <a:xfrm>
          <a:off x="6572250" y="4610100"/>
          <a:ext cx="1709697" cy="7811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N.A.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96</xdr:row>
      <xdr:rowOff>19050</xdr:rowOff>
    </xdr:from>
    <xdr:to>
      <xdr:col>2</xdr:col>
      <xdr:colOff>2085975</xdr:colOff>
      <xdr:row>100</xdr:row>
      <xdr:rowOff>123825</xdr:rowOff>
    </xdr:to>
    <xdr:sp macro="" textlink="">
      <xdr:nvSpPr>
        <xdr:cNvPr id="2" name="TextBox 1"/>
        <xdr:cNvSpPr txBox="1"/>
      </xdr:nvSpPr>
      <xdr:spPr>
        <a:xfrm>
          <a:off x="1781175" y="18392775"/>
          <a:ext cx="206692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Project Director, CMDMP</a:t>
          </a:r>
        </a:p>
        <a:p>
          <a:pPr algn="ctr"/>
          <a:r>
            <a:rPr lang="en-US" sz="1100" b="1"/>
            <a:t>School Education Department</a:t>
          </a:r>
        </a:p>
        <a:p>
          <a:pPr algn="ctr"/>
          <a:r>
            <a:rPr lang="en-US" sz="1100" b="1"/>
            <a:t>Government</a:t>
          </a:r>
          <a:r>
            <a:rPr lang="en-US" sz="1100" b="1" baseline="0"/>
            <a:t> of West Bengal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"/>
  <sheetViews>
    <sheetView topLeftCell="A4" zoomScaleNormal="100" zoomScaleSheetLayoutView="90" workbookViewId="0">
      <selection activeCell="P11" sqref="P11"/>
    </sheetView>
  </sheetViews>
  <sheetFormatPr defaultRowHeight="12.75" x14ac:dyDescent="0.2"/>
  <cols>
    <col min="15" max="15" width="12.42578125" customWidth="1"/>
  </cols>
  <sheetData/>
  <printOptions horizontalCentered="1"/>
  <pageMargins left="0.70866141732283505" right="0.70866141732283505" top="0.23622047244094499" bottom="0" header="0.31496062992126" footer="0.31496062992126"/>
  <pageSetup paperSize="9" scale="8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8"/>
  <sheetViews>
    <sheetView view="pageBreakPreview" zoomScale="80" zoomScaleNormal="100" zoomScaleSheetLayoutView="80" workbookViewId="0">
      <selection activeCell="E44" sqref="E44:H46"/>
    </sheetView>
  </sheetViews>
  <sheetFormatPr defaultRowHeight="12.75" x14ac:dyDescent="0.2"/>
  <cols>
    <col min="1" max="1" width="6" customWidth="1"/>
    <col min="2" max="2" width="13.85546875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4" ht="12.75" customHeight="1" x14ac:dyDescent="0.2">
      <c r="D1" s="749"/>
      <c r="E1" s="749"/>
      <c r="F1" s="749"/>
      <c r="G1" s="749"/>
      <c r="H1" s="749"/>
      <c r="I1" s="749"/>
      <c r="J1" s="749"/>
      <c r="M1" s="89" t="s">
        <v>260</v>
      </c>
    </row>
    <row r="2" spans="1:14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</row>
    <row r="3" spans="1:14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</row>
    <row r="4" spans="1:14" ht="11.25" customHeight="1" x14ac:dyDescent="0.2"/>
    <row r="5" spans="1:14" ht="15.75" x14ac:dyDescent="0.25">
      <c r="A5" s="769" t="s">
        <v>670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</row>
    <row r="7" spans="1:14" x14ac:dyDescent="0.2">
      <c r="A7" s="27" t="s">
        <v>870</v>
      </c>
      <c r="B7" s="27"/>
      <c r="C7" s="10"/>
      <c r="D7" s="10"/>
      <c r="L7" s="833" t="s">
        <v>1041</v>
      </c>
      <c r="M7" s="833"/>
      <c r="N7" s="833"/>
    </row>
    <row r="8" spans="1:14" ht="15.75" customHeight="1" x14ac:dyDescent="0.2">
      <c r="A8" s="834" t="s">
        <v>2</v>
      </c>
      <c r="B8" s="834" t="s">
        <v>3</v>
      </c>
      <c r="C8" s="756" t="s">
        <v>4</v>
      </c>
      <c r="D8" s="756"/>
      <c r="E8" s="756"/>
      <c r="F8" s="717"/>
      <c r="G8" s="717"/>
      <c r="H8" s="756" t="s">
        <v>97</v>
      </c>
      <c r="I8" s="756"/>
      <c r="J8" s="756"/>
      <c r="K8" s="756"/>
      <c r="L8" s="756"/>
      <c r="M8" s="834" t="s">
        <v>132</v>
      </c>
      <c r="N8" s="755" t="s">
        <v>133</v>
      </c>
    </row>
    <row r="9" spans="1:14" ht="51" x14ac:dyDescent="0.2">
      <c r="A9" s="835"/>
      <c r="B9" s="835"/>
      <c r="C9" s="307" t="s">
        <v>5</v>
      </c>
      <c r="D9" s="307" t="s">
        <v>6</v>
      </c>
      <c r="E9" s="307" t="s">
        <v>364</v>
      </c>
      <c r="F9" s="307" t="s">
        <v>95</v>
      </c>
      <c r="G9" s="307" t="s">
        <v>115</v>
      </c>
      <c r="H9" s="307" t="s">
        <v>5</v>
      </c>
      <c r="I9" s="307" t="s">
        <v>6</v>
      </c>
      <c r="J9" s="307" t="s">
        <v>364</v>
      </c>
      <c r="K9" s="305" t="s">
        <v>95</v>
      </c>
      <c r="L9" s="305" t="s">
        <v>116</v>
      </c>
      <c r="M9" s="835"/>
      <c r="N9" s="755"/>
    </row>
    <row r="10" spans="1:14" s="10" customFormat="1" x14ac:dyDescent="0.2">
      <c r="A10" s="307">
        <v>1</v>
      </c>
      <c r="B10" s="307">
        <v>2</v>
      </c>
      <c r="C10" s="307">
        <v>3</v>
      </c>
      <c r="D10" s="307">
        <v>4</v>
      </c>
      <c r="E10" s="307">
        <v>5</v>
      </c>
      <c r="F10" s="307">
        <v>6</v>
      </c>
      <c r="G10" s="307">
        <v>7</v>
      </c>
      <c r="H10" s="307">
        <v>8</v>
      </c>
      <c r="I10" s="307">
        <v>9</v>
      </c>
      <c r="J10" s="307">
        <v>10</v>
      </c>
      <c r="K10" s="308">
        <v>11</v>
      </c>
      <c r="L10" s="341">
        <v>12</v>
      </c>
      <c r="M10" s="341">
        <v>13</v>
      </c>
      <c r="N10" s="308">
        <v>14</v>
      </c>
    </row>
    <row r="11" spans="1:14" x14ac:dyDescent="0.2">
      <c r="A11" s="248">
        <v>1</v>
      </c>
      <c r="B11" s="252" t="s">
        <v>822</v>
      </c>
      <c r="C11" s="5">
        <v>0</v>
      </c>
      <c r="D11" s="5">
        <v>291</v>
      </c>
      <c r="E11" s="5">
        <v>0</v>
      </c>
      <c r="F11" s="5">
        <v>5</v>
      </c>
      <c r="G11" s="22">
        <f t="shared" ref="G11:G35" si="0">SUM(C11:F11)</f>
        <v>296</v>
      </c>
      <c r="H11" s="5">
        <v>0</v>
      </c>
      <c r="I11" s="5">
        <v>291</v>
      </c>
      <c r="J11" s="5">
        <v>0</v>
      </c>
      <c r="K11" s="5">
        <v>5</v>
      </c>
      <c r="L11" s="22">
        <f t="shared" ref="L11:L35" si="1">SUM(H11:K11)</f>
        <v>296</v>
      </c>
      <c r="M11" s="5">
        <f>G11-L11</f>
        <v>0</v>
      </c>
      <c r="N11" s="828"/>
    </row>
    <row r="12" spans="1:14" x14ac:dyDescent="0.2">
      <c r="A12" s="248">
        <v>2</v>
      </c>
      <c r="B12" s="252" t="s">
        <v>823</v>
      </c>
      <c r="C12" s="5">
        <v>5</v>
      </c>
      <c r="D12" s="5">
        <v>885</v>
      </c>
      <c r="E12" s="5">
        <v>0</v>
      </c>
      <c r="F12" s="5">
        <v>18</v>
      </c>
      <c r="G12" s="22">
        <f t="shared" si="0"/>
        <v>908</v>
      </c>
      <c r="H12" s="5">
        <v>5</v>
      </c>
      <c r="I12" s="5">
        <v>885</v>
      </c>
      <c r="J12" s="5">
        <v>0</v>
      </c>
      <c r="K12" s="5">
        <v>18</v>
      </c>
      <c r="L12" s="22">
        <f t="shared" si="1"/>
        <v>908</v>
      </c>
      <c r="M12" s="5">
        <f t="shared" ref="M12:M35" si="2">G12-L12</f>
        <v>0</v>
      </c>
      <c r="N12" s="829"/>
    </row>
    <row r="13" spans="1:14" x14ac:dyDescent="0.2">
      <c r="A13" s="248">
        <v>3</v>
      </c>
      <c r="B13" s="252" t="s">
        <v>824</v>
      </c>
      <c r="C13" s="5">
        <v>0</v>
      </c>
      <c r="D13" s="5">
        <v>732</v>
      </c>
      <c r="E13" s="5">
        <v>0</v>
      </c>
      <c r="F13" s="5">
        <v>0</v>
      </c>
      <c r="G13" s="22">
        <f t="shared" si="0"/>
        <v>732</v>
      </c>
      <c r="H13" s="5">
        <v>0</v>
      </c>
      <c r="I13" s="5">
        <v>732</v>
      </c>
      <c r="J13" s="5">
        <v>0</v>
      </c>
      <c r="K13" s="5">
        <v>0</v>
      </c>
      <c r="L13" s="22">
        <f t="shared" si="1"/>
        <v>732</v>
      </c>
      <c r="M13" s="5">
        <f t="shared" si="2"/>
        <v>0</v>
      </c>
      <c r="N13" s="829"/>
    </row>
    <row r="14" spans="1:14" x14ac:dyDescent="0.2">
      <c r="A14" s="248">
        <v>4</v>
      </c>
      <c r="B14" s="252" t="s">
        <v>825</v>
      </c>
      <c r="C14" s="5">
        <v>0</v>
      </c>
      <c r="D14" s="5">
        <v>816</v>
      </c>
      <c r="E14" s="5">
        <v>0</v>
      </c>
      <c r="F14" s="5">
        <v>27</v>
      </c>
      <c r="G14" s="22">
        <f t="shared" si="0"/>
        <v>843</v>
      </c>
      <c r="H14" s="5">
        <v>0</v>
      </c>
      <c r="I14" s="5">
        <v>816</v>
      </c>
      <c r="J14" s="5">
        <v>0</v>
      </c>
      <c r="K14" s="14">
        <v>27</v>
      </c>
      <c r="L14" s="22">
        <f t="shared" si="1"/>
        <v>843</v>
      </c>
      <c r="M14" s="5">
        <f t="shared" si="2"/>
        <v>0</v>
      </c>
      <c r="N14" s="829"/>
    </row>
    <row r="15" spans="1:14" x14ac:dyDescent="0.2">
      <c r="A15" s="248">
        <v>5</v>
      </c>
      <c r="B15" s="252" t="s">
        <v>826</v>
      </c>
      <c r="C15" s="5">
        <v>0</v>
      </c>
      <c r="D15" s="5">
        <v>678</v>
      </c>
      <c r="E15" s="5">
        <v>0</v>
      </c>
      <c r="F15" s="5">
        <v>0</v>
      </c>
      <c r="G15" s="22">
        <f t="shared" si="0"/>
        <v>678</v>
      </c>
      <c r="H15" s="5">
        <v>0</v>
      </c>
      <c r="I15" s="5">
        <v>678</v>
      </c>
      <c r="J15" s="5">
        <v>0</v>
      </c>
      <c r="K15" s="5">
        <v>0</v>
      </c>
      <c r="L15" s="22">
        <f t="shared" si="1"/>
        <v>678</v>
      </c>
      <c r="M15" s="5">
        <f t="shared" si="2"/>
        <v>0</v>
      </c>
      <c r="N15" s="829"/>
    </row>
    <row r="16" spans="1:14" x14ac:dyDescent="0.2">
      <c r="A16" s="248">
        <v>6</v>
      </c>
      <c r="B16" s="252" t="s">
        <v>827</v>
      </c>
      <c r="C16" s="5">
        <v>0</v>
      </c>
      <c r="D16" s="5">
        <v>355</v>
      </c>
      <c r="E16" s="5">
        <v>0</v>
      </c>
      <c r="F16" s="5">
        <v>0</v>
      </c>
      <c r="G16" s="22">
        <f t="shared" si="0"/>
        <v>355</v>
      </c>
      <c r="H16" s="5">
        <v>0</v>
      </c>
      <c r="I16" s="5">
        <v>355</v>
      </c>
      <c r="J16" s="5">
        <v>0</v>
      </c>
      <c r="K16" s="5">
        <v>0</v>
      </c>
      <c r="L16" s="22">
        <f t="shared" si="1"/>
        <v>355</v>
      </c>
      <c r="M16" s="5">
        <f t="shared" si="2"/>
        <v>0</v>
      </c>
      <c r="N16" s="829"/>
    </row>
    <row r="17" spans="1:14" x14ac:dyDescent="0.2">
      <c r="A17" s="248">
        <v>7</v>
      </c>
      <c r="B17" s="252" t="s">
        <v>828</v>
      </c>
      <c r="C17" s="5">
        <v>1</v>
      </c>
      <c r="D17" s="5">
        <v>443</v>
      </c>
      <c r="E17" s="5">
        <v>0</v>
      </c>
      <c r="F17" s="5">
        <v>60</v>
      </c>
      <c r="G17" s="22">
        <f t="shared" si="0"/>
        <v>504</v>
      </c>
      <c r="H17" s="5">
        <v>1</v>
      </c>
      <c r="I17" s="5">
        <v>443</v>
      </c>
      <c r="J17" s="5">
        <v>0</v>
      </c>
      <c r="K17" s="5">
        <v>60</v>
      </c>
      <c r="L17" s="22">
        <f t="shared" si="1"/>
        <v>504</v>
      </c>
      <c r="M17" s="5">
        <f t="shared" si="2"/>
        <v>0</v>
      </c>
      <c r="N17" s="829"/>
    </row>
    <row r="18" spans="1:14" x14ac:dyDescent="0.2">
      <c r="A18" s="248">
        <v>8</v>
      </c>
      <c r="B18" s="252" t="s">
        <v>829</v>
      </c>
      <c r="C18" s="5">
        <v>0</v>
      </c>
      <c r="D18" s="5">
        <v>197</v>
      </c>
      <c r="E18" s="5">
        <v>0</v>
      </c>
      <c r="F18" s="5">
        <v>0</v>
      </c>
      <c r="G18" s="22">
        <f t="shared" si="0"/>
        <v>197</v>
      </c>
      <c r="H18" s="5">
        <v>0</v>
      </c>
      <c r="I18" s="5">
        <v>197</v>
      </c>
      <c r="J18" s="5">
        <v>0</v>
      </c>
      <c r="K18" s="5">
        <v>0</v>
      </c>
      <c r="L18" s="22">
        <f t="shared" si="1"/>
        <v>197</v>
      </c>
      <c r="M18" s="5">
        <f t="shared" si="2"/>
        <v>0</v>
      </c>
      <c r="N18" s="829"/>
    </row>
    <row r="19" spans="1:14" x14ac:dyDescent="0.2">
      <c r="A19" s="248">
        <v>9</v>
      </c>
      <c r="B19" s="252" t="s">
        <v>830</v>
      </c>
      <c r="C19" s="5">
        <v>5</v>
      </c>
      <c r="D19" s="5">
        <v>775</v>
      </c>
      <c r="E19" s="5">
        <v>0</v>
      </c>
      <c r="F19" s="5">
        <v>66</v>
      </c>
      <c r="G19" s="22">
        <f t="shared" si="0"/>
        <v>846</v>
      </c>
      <c r="H19" s="5">
        <v>5</v>
      </c>
      <c r="I19" s="5">
        <v>775</v>
      </c>
      <c r="J19" s="5">
        <v>0</v>
      </c>
      <c r="K19" s="5">
        <v>66</v>
      </c>
      <c r="L19" s="22">
        <f t="shared" si="1"/>
        <v>846</v>
      </c>
      <c r="M19" s="5">
        <f t="shared" si="2"/>
        <v>0</v>
      </c>
      <c r="N19" s="829"/>
    </row>
    <row r="20" spans="1:14" x14ac:dyDescent="0.2">
      <c r="A20" s="248">
        <v>10</v>
      </c>
      <c r="B20" s="252" t="s">
        <v>831</v>
      </c>
      <c r="C20" s="5">
        <v>0</v>
      </c>
      <c r="D20" s="5">
        <v>647</v>
      </c>
      <c r="E20" s="5">
        <v>0</v>
      </c>
      <c r="F20" s="5">
        <v>26</v>
      </c>
      <c r="G20" s="22">
        <f t="shared" si="0"/>
        <v>673</v>
      </c>
      <c r="H20" s="5">
        <v>0</v>
      </c>
      <c r="I20" s="5">
        <v>647</v>
      </c>
      <c r="J20" s="5">
        <v>0</v>
      </c>
      <c r="K20" s="5">
        <v>26</v>
      </c>
      <c r="L20" s="22">
        <f t="shared" si="1"/>
        <v>673</v>
      </c>
      <c r="M20" s="5">
        <f t="shared" si="2"/>
        <v>0</v>
      </c>
      <c r="N20" s="829"/>
    </row>
    <row r="21" spans="1:14" x14ac:dyDescent="0.2">
      <c r="A21" s="248">
        <v>11</v>
      </c>
      <c r="B21" s="252" t="s">
        <v>832</v>
      </c>
      <c r="C21" s="5">
        <v>2</v>
      </c>
      <c r="D21" s="14">
        <v>394</v>
      </c>
      <c r="E21" s="5">
        <v>0</v>
      </c>
      <c r="F21" s="5">
        <v>16</v>
      </c>
      <c r="G21" s="22">
        <f t="shared" si="0"/>
        <v>412</v>
      </c>
      <c r="H21" s="5">
        <v>2</v>
      </c>
      <c r="I21" s="5">
        <v>394</v>
      </c>
      <c r="J21" s="5">
        <v>0</v>
      </c>
      <c r="K21" s="5">
        <v>16</v>
      </c>
      <c r="L21" s="22">
        <f t="shared" si="1"/>
        <v>412</v>
      </c>
      <c r="M21" s="5">
        <f t="shared" si="2"/>
        <v>0</v>
      </c>
      <c r="N21" s="829"/>
    </row>
    <row r="22" spans="1:14" x14ac:dyDescent="0.2">
      <c r="A22" s="248">
        <v>12</v>
      </c>
      <c r="B22" s="252" t="s">
        <v>833</v>
      </c>
      <c r="C22" s="5">
        <v>10</v>
      </c>
      <c r="D22" s="5">
        <v>491</v>
      </c>
      <c r="E22" s="5">
        <v>0</v>
      </c>
      <c r="F22" s="5">
        <v>8</v>
      </c>
      <c r="G22" s="22">
        <f t="shared" si="0"/>
        <v>509</v>
      </c>
      <c r="H22" s="5">
        <v>10</v>
      </c>
      <c r="I22" s="5">
        <v>491</v>
      </c>
      <c r="J22" s="5">
        <v>0</v>
      </c>
      <c r="K22" s="5">
        <v>8</v>
      </c>
      <c r="L22" s="22">
        <f t="shared" si="1"/>
        <v>509</v>
      </c>
      <c r="M22" s="5">
        <f t="shared" si="2"/>
        <v>0</v>
      </c>
      <c r="N22" s="829"/>
    </row>
    <row r="23" spans="1:14" x14ac:dyDescent="0.2">
      <c r="A23" s="248">
        <v>13</v>
      </c>
      <c r="B23" s="252" t="s">
        <v>834</v>
      </c>
      <c r="C23" s="5">
        <v>1</v>
      </c>
      <c r="D23" s="5">
        <v>553</v>
      </c>
      <c r="E23" s="5">
        <v>0</v>
      </c>
      <c r="F23" s="5">
        <v>122</v>
      </c>
      <c r="G23" s="22">
        <f t="shared" si="0"/>
        <v>676</v>
      </c>
      <c r="H23" s="5">
        <v>1</v>
      </c>
      <c r="I23" s="5">
        <v>553</v>
      </c>
      <c r="J23" s="5">
        <v>0</v>
      </c>
      <c r="K23" s="5">
        <v>122</v>
      </c>
      <c r="L23" s="22">
        <f t="shared" si="1"/>
        <v>676</v>
      </c>
      <c r="M23" s="5">
        <f t="shared" si="2"/>
        <v>0</v>
      </c>
      <c r="N23" s="829"/>
    </row>
    <row r="24" spans="1:14" x14ac:dyDescent="0.2">
      <c r="A24" s="248">
        <v>14</v>
      </c>
      <c r="B24" s="252" t="s">
        <v>835</v>
      </c>
      <c r="C24" s="5">
        <v>0</v>
      </c>
      <c r="D24" s="5">
        <v>910</v>
      </c>
      <c r="E24" s="5">
        <v>0</v>
      </c>
      <c r="F24" s="5">
        <v>158</v>
      </c>
      <c r="G24" s="22">
        <f t="shared" si="0"/>
        <v>1068</v>
      </c>
      <c r="H24" s="5">
        <v>0</v>
      </c>
      <c r="I24" s="5">
        <v>910</v>
      </c>
      <c r="J24" s="5">
        <v>0</v>
      </c>
      <c r="K24" s="5">
        <v>158</v>
      </c>
      <c r="L24" s="22">
        <f t="shared" si="1"/>
        <v>1068</v>
      </c>
      <c r="M24" s="5">
        <f t="shared" si="2"/>
        <v>0</v>
      </c>
      <c r="N24" s="829"/>
    </row>
    <row r="25" spans="1:14" x14ac:dyDescent="0.2">
      <c r="A25" s="248">
        <v>15</v>
      </c>
      <c r="B25" s="252" t="s">
        <v>836</v>
      </c>
      <c r="C25" s="5">
        <v>0</v>
      </c>
      <c r="D25" s="5">
        <v>1136</v>
      </c>
      <c r="E25" s="5">
        <v>0</v>
      </c>
      <c r="F25" s="5">
        <v>26</v>
      </c>
      <c r="G25" s="22">
        <f t="shared" si="0"/>
        <v>1162</v>
      </c>
      <c r="H25" s="5">
        <v>0</v>
      </c>
      <c r="I25" s="5">
        <v>1136</v>
      </c>
      <c r="J25" s="5">
        <v>0</v>
      </c>
      <c r="K25" s="5">
        <v>26</v>
      </c>
      <c r="L25" s="22">
        <f t="shared" si="1"/>
        <v>1162</v>
      </c>
      <c r="M25" s="5">
        <f t="shared" si="2"/>
        <v>0</v>
      </c>
      <c r="N25" s="829"/>
    </row>
    <row r="26" spans="1:14" x14ac:dyDescent="0.2">
      <c r="A26" s="248">
        <v>16</v>
      </c>
      <c r="B26" s="252" t="s">
        <v>837</v>
      </c>
      <c r="C26" s="5">
        <v>10</v>
      </c>
      <c r="D26" s="5">
        <v>1102</v>
      </c>
      <c r="E26" s="5">
        <v>0</v>
      </c>
      <c r="F26" s="5">
        <v>32</v>
      </c>
      <c r="G26" s="22">
        <f t="shared" si="0"/>
        <v>1144</v>
      </c>
      <c r="H26" s="5">
        <v>10</v>
      </c>
      <c r="I26" s="5">
        <v>1102</v>
      </c>
      <c r="J26" s="5">
        <v>0</v>
      </c>
      <c r="K26" s="5">
        <v>32</v>
      </c>
      <c r="L26" s="22">
        <f t="shared" si="1"/>
        <v>1144</v>
      </c>
      <c r="M26" s="5">
        <f t="shared" si="2"/>
        <v>0</v>
      </c>
      <c r="N26" s="829"/>
    </row>
    <row r="27" spans="1:14" x14ac:dyDescent="0.2">
      <c r="A27" s="248">
        <v>17</v>
      </c>
      <c r="B27" s="252" t="s">
        <v>838</v>
      </c>
      <c r="C27" s="5">
        <v>0</v>
      </c>
      <c r="D27" s="5">
        <v>752</v>
      </c>
      <c r="E27" s="5">
        <v>0</v>
      </c>
      <c r="F27" s="5">
        <v>22</v>
      </c>
      <c r="G27" s="22">
        <f t="shared" si="0"/>
        <v>774</v>
      </c>
      <c r="H27" s="5">
        <v>0</v>
      </c>
      <c r="I27" s="5">
        <v>752</v>
      </c>
      <c r="J27" s="5">
        <v>0</v>
      </c>
      <c r="K27" s="5">
        <v>22</v>
      </c>
      <c r="L27" s="22">
        <f t="shared" si="1"/>
        <v>774</v>
      </c>
      <c r="M27" s="5">
        <f t="shared" si="2"/>
        <v>0</v>
      </c>
      <c r="N27" s="829"/>
    </row>
    <row r="28" spans="1:14" x14ac:dyDescent="0.2">
      <c r="A28" s="248">
        <v>18</v>
      </c>
      <c r="B28" s="252" t="s">
        <v>839</v>
      </c>
      <c r="C28" s="5">
        <v>1</v>
      </c>
      <c r="D28" s="5">
        <v>1207</v>
      </c>
      <c r="E28" s="5">
        <v>0</v>
      </c>
      <c r="F28" s="5">
        <v>60</v>
      </c>
      <c r="G28" s="22">
        <f t="shared" si="0"/>
        <v>1268</v>
      </c>
      <c r="H28" s="5">
        <v>1</v>
      </c>
      <c r="I28" s="5">
        <v>1207</v>
      </c>
      <c r="J28" s="5">
        <v>0</v>
      </c>
      <c r="K28" s="5">
        <v>60</v>
      </c>
      <c r="L28" s="22">
        <f t="shared" si="1"/>
        <v>1268</v>
      </c>
      <c r="M28" s="5">
        <f t="shared" si="2"/>
        <v>0</v>
      </c>
      <c r="N28" s="829"/>
    </row>
    <row r="29" spans="1:14" x14ac:dyDescent="0.2">
      <c r="A29" s="248">
        <v>19</v>
      </c>
      <c r="B29" s="252" t="s">
        <v>840</v>
      </c>
      <c r="C29" s="5">
        <v>0</v>
      </c>
      <c r="D29" s="5">
        <v>1175</v>
      </c>
      <c r="E29" s="5">
        <v>0</v>
      </c>
      <c r="F29" s="5">
        <v>27</v>
      </c>
      <c r="G29" s="22">
        <f t="shared" si="0"/>
        <v>1202</v>
      </c>
      <c r="H29" s="5">
        <v>0</v>
      </c>
      <c r="I29" s="5">
        <v>1175</v>
      </c>
      <c r="J29" s="5">
        <v>0</v>
      </c>
      <c r="K29" s="5">
        <v>27</v>
      </c>
      <c r="L29" s="22">
        <f t="shared" si="1"/>
        <v>1202</v>
      </c>
      <c r="M29" s="5">
        <f t="shared" si="2"/>
        <v>0</v>
      </c>
      <c r="N29" s="829"/>
    </row>
    <row r="30" spans="1:14" x14ac:dyDescent="0.2">
      <c r="A30" s="248">
        <v>20</v>
      </c>
      <c r="B30" s="252" t="s">
        <v>841</v>
      </c>
      <c r="C30" s="5">
        <v>0</v>
      </c>
      <c r="D30" s="5">
        <v>831</v>
      </c>
      <c r="E30" s="5">
        <v>0</v>
      </c>
      <c r="F30" s="5">
        <v>5</v>
      </c>
      <c r="G30" s="363">
        <f t="shared" si="0"/>
        <v>836</v>
      </c>
      <c r="H30" s="5">
        <v>0</v>
      </c>
      <c r="I30" s="132">
        <v>831</v>
      </c>
      <c r="J30" s="5">
        <v>0</v>
      </c>
      <c r="K30" s="5">
        <v>5</v>
      </c>
      <c r="L30" s="22">
        <f t="shared" si="1"/>
        <v>836</v>
      </c>
      <c r="M30" s="5">
        <f t="shared" si="2"/>
        <v>0</v>
      </c>
      <c r="N30" s="829"/>
    </row>
    <row r="31" spans="1:14" x14ac:dyDescent="0.2">
      <c r="A31" s="248">
        <v>21</v>
      </c>
      <c r="B31" s="252" t="s">
        <v>842</v>
      </c>
      <c r="C31" s="5">
        <v>0</v>
      </c>
      <c r="D31" s="5">
        <v>120</v>
      </c>
      <c r="E31" s="5">
        <v>0</v>
      </c>
      <c r="F31" s="5">
        <v>0</v>
      </c>
      <c r="G31" s="363">
        <f t="shared" si="0"/>
        <v>120</v>
      </c>
      <c r="H31" s="5">
        <v>0</v>
      </c>
      <c r="I31" s="132">
        <v>120</v>
      </c>
      <c r="J31" s="5">
        <v>0</v>
      </c>
      <c r="K31" s="5">
        <v>0</v>
      </c>
      <c r="L31" s="22">
        <f t="shared" si="1"/>
        <v>120</v>
      </c>
      <c r="M31" s="5">
        <f t="shared" si="2"/>
        <v>0</v>
      </c>
      <c r="N31" s="829"/>
    </row>
    <row r="32" spans="1:14" x14ac:dyDescent="0.2">
      <c r="A32" s="248">
        <v>22</v>
      </c>
      <c r="B32" s="252" t="s">
        <v>843</v>
      </c>
      <c r="C32" s="5">
        <v>1</v>
      </c>
      <c r="D32" s="5">
        <v>301</v>
      </c>
      <c r="E32" s="5">
        <v>0</v>
      </c>
      <c r="F32" s="5">
        <v>1</v>
      </c>
      <c r="G32" s="363">
        <f t="shared" si="0"/>
        <v>303</v>
      </c>
      <c r="H32" s="5">
        <v>1</v>
      </c>
      <c r="I32" s="132">
        <v>301</v>
      </c>
      <c r="J32" s="5">
        <v>0</v>
      </c>
      <c r="K32" s="5">
        <v>1</v>
      </c>
      <c r="L32" s="22">
        <f t="shared" si="1"/>
        <v>303</v>
      </c>
      <c r="M32" s="5">
        <f t="shared" si="2"/>
        <v>0</v>
      </c>
      <c r="N32" s="829"/>
    </row>
    <row r="33" spans="1:14" x14ac:dyDescent="0.2">
      <c r="A33" s="248">
        <v>23</v>
      </c>
      <c r="B33" s="252" t="s">
        <v>844</v>
      </c>
      <c r="C33" s="5">
        <v>0</v>
      </c>
      <c r="D33" s="5">
        <v>412</v>
      </c>
      <c r="E33" s="5">
        <v>0</v>
      </c>
      <c r="F33" s="5">
        <v>0</v>
      </c>
      <c r="G33" s="363">
        <f t="shared" si="0"/>
        <v>412</v>
      </c>
      <c r="H33" s="5">
        <v>0</v>
      </c>
      <c r="I33" s="132">
        <v>412</v>
      </c>
      <c r="J33" s="5">
        <v>0</v>
      </c>
      <c r="K33" s="5">
        <v>0</v>
      </c>
      <c r="L33" s="22">
        <f t="shared" si="1"/>
        <v>412</v>
      </c>
      <c r="M33" s="5">
        <f t="shared" si="2"/>
        <v>0</v>
      </c>
      <c r="N33" s="829"/>
    </row>
    <row r="34" spans="1:14" x14ac:dyDescent="0.2">
      <c r="A34" s="253">
        <v>24</v>
      </c>
      <c r="B34" s="252" t="s">
        <v>845</v>
      </c>
      <c r="C34" s="5">
        <v>0</v>
      </c>
      <c r="D34" s="5">
        <v>0</v>
      </c>
      <c r="E34" s="5">
        <v>0</v>
      </c>
      <c r="F34" s="5">
        <v>0</v>
      </c>
      <c r="G34" s="363">
        <f t="shared" si="0"/>
        <v>0</v>
      </c>
      <c r="H34" s="5">
        <v>0</v>
      </c>
      <c r="I34" s="132">
        <v>0</v>
      </c>
      <c r="J34" s="5">
        <v>0</v>
      </c>
      <c r="K34" s="5">
        <v>0</v>
      </c>
      <c r="L34" s="22">
        <f t="shared" si="1"/>
        <v>0</v>
      </c>
      <c r="M34" s="5">
        <f t="shared" si="2"/>
        <v>0</v>
      </c>
      <c r="N34" s="829"/>
    </row>
    <row r="35" spans="1:14" x14ac:dyDescent="0.2">
      <c r="A35" s="822" t="s">
        <v>16</v>
      </c>
      <c r="B35" s="823"/>
      <c r="C35" s="22">
        <f>SUM(C11:C34)</f>
        <v>36</v>
      </c>
      <c r="D35" s="22">
        <f>SUM(D11:D34)</f>
        <v>15203</v>
      </c>
      <c r="E35" s="22">
        <f>SUM(E11:E34)</f>
        <v>0</v>
      </c>
      <c r="F35" s="22">
        <f>SUM(F11:F34)</f>
        <v>679</v>
      </c>
      <c r="G35" s="363">
        <f t="shared" si="0"/>
        <v>15918</v>
      </c>
      <c r="H35" s="22">
        <f>SUM(H11:H34)</f>
        <v>36</v>
      </c>
      <c r="I35" s="364">
        <f>SUM(I11:I34)</f>
        <v>15203</v>
      </c>
      <c r="J35" s="22">
        <f>SUM(J11:J34)</f>
        <v>0</v>
      </c>
      <c r="K35" s="22">
        <f>SUM(K11:K34)</f>
        <v>679</v>
      </c>
      <c r="L35" s="22">
        <f t="shared" si="1"/>
        <v>15918</v>
      </c>
      <c r="M35" s="5">
        <f t="shared" si="2"/>
        <v>0</v>
      </c>
      <c r="N35" s="830"/>
    </row>
    <row r="36" spans="1:14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">
      <c r="A37" s="6" t="s">
        <v>8</v>
      </c>
    </row>
    <row r="38" spans="1:14" x14ac:dyDescent="0.2">
      <c r="A38" t="s">
        <v>9</v>
      </c>
    </row>
    <row r="39" spans="1:14" x14ac:dyDescent="0.2">
      <c r="A39" t="s">
        <v>10</v>
      </c>
      <c r="K39" s="7" t="s">
        <v>11</v>
      </c>
      <c r="L39" s="7" t="s">
        <v>11</v>
      </c>
      <c r="M39" s="7"/>
      <c r="N39" s="7" t="s">
        <v>11</v>
      </c>
    </row>
    <row r="40" spans="1:14" x14ac:dyDescent="0.2">
      <c r="A40" s="11" t="s">
        <v>437</v>
      </c>
      <c r="J40" s="7"/>
      <c r="K40" s="7"/>
      <c r="L40" s="7"/>
    </row>
    <row r="41" spans="1:14" x14ac:dyDescent="0.2">
      <c r="C41" s="11" t="s">
        <v>438</v>
      </c>
      <c r="E41" s="8"/>
      <c r="F41" s="8"/>
      <c r="G41" s="8"/>
      <c r="H41" s="8"/>
      <c r="I41" s="8"/>
      <c r="J41" s="8"/>
      <c r="K41" s="8"/>
      <c r="L41" s="8"/>
      <c r="M41" s="8"/>
    </row>
    <row r="42" spans="1:14" x14ac:dyDescent="0.2"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 customHeight="1" x14ac:dyDescent="0.25">
      <c r="A44" s="10" t="s">
        <v>1114</v>
      </c>
      <c r="B44" s="9"/>
      <c r="C44" s="9"/>
      <c r="D44" s="9"/>
      <c r="E44" s="749" t="s">
        <v>1118</v>
      </c>
      <c r="F44" s="749"/>
      <c r="G44" s="749"/>
      <c r="H44" s="749"/>
      <c r="J44" s="749" t="s">
        <v>1116</v>
      </c>
      <c r="K44" s="749"/>
      <c r="L44" s="749"/>
      <c r="M44" s="749"/>
      <c r="N44" s="749"/>
    </row>
    <row r="45" spans="1:14" ht="15.75" customHeight="1" x14ac:dyDescent="0.2">
      <c r="A45" s="411" t="s">
        <v>11</v>
      </c>
      <c r="B45" s="411"/>
      <c r="C45" s="411"/>
      <c r="D45" s="411"/>
      <c r="E45" s="748" t="s">
        <v>1115</v>
      </c>
      <c r="F45" s="748"/>
      <c r="G45" s="748"/>
      <c r="H45" s="748"/>
      <c r="I45" s="411"/>
      <c r="J45" s="832" t="s">
        <v>1115</v>
      </c>
      <c r="K45" s="832"/>
      <c r="L45" s="832"/>
      <c r="M45" s="832"/>
      <c r="N45" s="832"/>
    </row>
    <row r="46" spans="1:14" ht="15.75" customHeight="1" x14ac:dyDescent="0.25">
      <c r="A46" s="411" t="s">
        <v>975</v>
      </c>
      <c r="B46" s="411"/>
      <c r="C46" s="411"/>
      <c r="D46" s="411"/>
      <c r="E46" s="748" t="s">
        <v>1119</v>
      </c>
      <c r="F46" s="748"/>
      <c r="G46" s="748"/>
      <c r="H46" s="748"/>
      <c r="I46" s="411"/>
      <c r="J46" s="9"/>
      <c r="K46" s="9"/>
      <c r="L46" s="9"/>
      <c r="M46" s="9"/>
      <c r="N46" s="9"/>
    </row>
    <row r="47" spans="1:14" ht="15.75" x14ac:dyDescent="0.25">
      <c r="J47" s="9"/>
      <c r="K47" s="9"/>
      <c r="L47" s="9"/>
      <c r="M47" s="9"/>
      <c r="N47" s="9"/>
    </row>
    <row r="48" spans="1:14" x14ac:dyDescent="0.2">
      <c r="A48" s="827"/>
      <c r="B48" s="827"/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  <c r="N48" s="827"/>
    </row>
  </sheetData>
  <mergeCells count="19">
    <mergeCell ref="A48:N48"/>
    <mergeCell ref="N8:N9"/>
    <mergeCell ref="A8:A9"/>
    <mergeCell ref="B8:B9"/>
    <mergeCell ref="C8:G8"/>
    <mergeCell ref="H8:L8"/>
    <mergeCell ref="M8:M9"/>
    <mergeCell ref="A35:B35"/>
    <mergeCell ref="N11:N35"/>
    <mergeCell ref="J44:N44"/>
    <mergeCell ref="J45:N45"/>
    <mergeCell ref="E44:H44"/>
    <mergeCell ref="E45:H45"/>
    <mergeCell ref="E46:H46"/>
    <mergeCell ref="D1:J1"/>
    <mergeCell ref="A2:N2"/>
    <mergeCell ref="A3:N3"/>
    <mergeCell ref="A5:N5"/>
    <mergeCell ref="L7:N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47"/>
  <sheetViews>
    <sheetView view="pageBreakPreview" topLeftCell="A9" zoomScale="80" zoomScaleNormal="100" zoomScaleSheetLayoutView="80" workbookViewId="0">
      <selection activeCell="T20" sqref="T20"/>
    </sheetView>
  </sheetViews>
  <sheetFormatPr defaultColWidth="9.140625" defaultRowHeight="12.75" x14ac:dyDescent="0.2"/>
  <cols>
    <col min="1" max="1" width="7.42578125" style="11" customWidth="1"/>
    <col min="2" max="2" width="16.28515625" style="11" customWidth="1"/>
    <col min="3" max="3" width="10.28515625" style="11" customWidth="1"/>
    <col min="4" max="4" width="9.28515625" style="11" customWidth="1"/>
    <col min="5" max="6" width="9.140625" style="11"/>
    <col min="7" max="7" width="11.7109375" style="11" customWidth="1"/>
    <col min="8" max="8" width="11" style="11" customWidth="1"/>
    <col min="9" max="9" width="9.7109375" style="11" customWidth="1"/>
    <col min="10" max="10" width="9.5703125" style="11" customWidth="1"/>
    <col min="11" max="11" width="11.7109375" style="11" customWidth="1"/>
    <col min="12" max="12" width="10.7109375" style="11" customWidth="1"/>
    <col min="13" max="13" width="10.5703125" style="11" customWidth="1"/>
    <col min="14" max="14" width="12.5703125" style="11" customWidth="1"/>
    <col min="15" max="15" width="11.140625" style="11" customWidth="1"/>
    <col min="16" max="16" width="10.7109375" style="11" customWidth="1"/>
    <col min="17" max="17" width="13" style="11" customWidth="1"/>
    <col min="18" max="16384" width="9.140625" style="11"/>
  </cols>
  <sheetData>
    <row r="1" spans="1:17" customFormat="1" ht="12.75" customHeight="1" x14ac:dyDescent="0.2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766" t="s">
        <v>56</v>
      </c>
      <c r="P1" s="766"/>
      <c r="Q1" s="766"/>
    </row>
    <row r="2" spans="1:17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36"/>
      <c r="N2" s="36"/>
      <c r="O2" s="36"/>
      <c r="P2" s="36"/>
    </row>
    <row r="3" spans="1:17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35"/>
      <c r="N3" s="35"/>
      <c r="O3" s="35"/>
      <c r="P3" s="35"/>
    </row>
    <row r="4" spans="1:17" customFormat="1" ht="11.25" customHeight="1" x14ac:dyDescent="0.2"/>
    <row r="5" spans="1:17" customFormat="1" ht="15.75" customHeight="1" x14ac:dyDescent="0.25">
      <c r="A5" s="839" t="s">
        <v>671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11"/>
    </row>
    <row r="7" spans="1:17" ht="17.45" customHeight="1" x14ac:dyDescent="0.2">
      <c r="A7" s="27" t="s">
        <v>870</v>
      </c>
      <c r="B7" s="27"/>
      <c r="C7" s="10"/>
      <c r="D7" s="10"/>
      <c r="N7" s="841" t="s">
        <v>1041</v>
      </c>
      <c r="O7" s="841"/>
      <c r="P7" s="841"/>
      <c r="Q7" s="841"/>
    </row>
    <row r="8" spans="1:17" ht="24" customHeight="1" x14ac:dyDescent="0.2">
      <c r="A8" s="755" t="s">
        <v>2</v>
      </c>
      <c r="B8" s="755" t="s">
        <v>3</v>
      </c>
      <c r="C8" s="756" t="s">
        <v>672</v>
      </c>
      <c r="D8" s="756"/>
      <c r="E8" s="756"/>
      <c r="F8" s="756"/>
      <c r="G8" s="756"/>
      <c r="H8" s="756" t="s">
        <v>712</v>
      </c>
      <c r="I8" s="756"/>
      <c r="J8" s="756"/>
      <c r="K8" s="756"/>
      <c r="L8" s="756"/>
      <c r="M8" s="755" t="s">
        <v>107</v>
      </c>
      <c r="N8" s="755"/>
      <c r="O8" s="755"/>
      <c r="P8" s="755"/>
      <c r="Q8" s="755"/>
    </row>
    <row r="9" spans="1:17" s="10" customFormat="1" ht="60" customHeight="1" x14ac:dyDescent="0.2">
      <c r="A9" s="755"/>
      <c r="B9" s="755"/>
      <c r="C9" s="550" t="s">
        <v>213</v>
      </c>
      <c r="D9" s="550" t="s">
        <v>214</v>
      </c>
      <c r="E9" s="550" t="s">
        <v>364</v>
      </c>
      <c r="F9" s="550" t="s">
        <v>221</v>
      </c>
      <c r="G9" s="550" t="s">
        <v>115</v>
      </c>
      <c r="H9" s="550" t="s">
        <v>213</v>
      </c>
      <c r="I9" s="550" t="s">
        <v>214</v>
      </c>
      <c r="J9" s="550" t="s">
        <v>364</v>
      </c>
      <c r="K9" s="550" t="s">
        <v>221</v>
      </c>
      <c r="L9" s="550" t="s">
        <v>367</v>
      </c>
      <c r="M9" s="550" t="s">
        <v>213</v>
      </c>
      <c r="N9" s="550" t="s">
        <v>214</v>
      </c>
      <c r="O9" s="550" t="s">
        <v>364</v>
      </c>
      <c r="P9" s="550" t="s">
        <v>221</v>
      </c>
      <c r="Q9" s="550" t="s">
        <v>117</v>
      </c>
    </row>
    <row r="10" spans="1:17" s="55" customFormat="1" x14ac:dyDescent="0.2">
      <c r="A10" s="340">
        <v>1</v>
      </c>
      <c r="B10" s="340">
        <v>2</v>
      </c>
      <c r="C10" s="340">
        <v>3</v>
      </c>
      <c r="D10" s="340">
        <v>4</v>
      </c>
      <c r="E10" s="340">
        <v>5</v>
      </c>
      <c r="F10" s="340">
        <v>6</v>
      </c>
      <c r="G10" s="340">
        <v>7</v>
      </c>
      <c r="H10" s="340">
        <v>8</v>
      </c>
      <c r="I10" s="340">
        <v>9</v>
      </c>
      <c r="J10" s="340">
        <v>10</v>
      </c>
      <c r="K10" s="340">
        <v>11</v>
      </c>
      <c r="L10" s="340">
        <v>12</v>
      </c>
      <c r="M10" s="340">
        <v>13</v>
      </c>
      <c r="N10" s="340">
        <v>14</v>
      </c>
      <c r="O10" s="340">
        <v>15</v>
      </c>
      <c r="P10" s="340">
        <v>16</v>
      </c>
      <c r="Q10" s="340">
        <v>17</v>
      </c>
    </row>
    <row r="11" spans="1:17" ht="15" customHeight="1" x14ac:dyDescent="0.2">
      <c r="A11" s="401">
        <v>1</v>
      </c>
      <c r="B11" s="407" t="s">
        <v>822</v>
      </c>
      <c r="C11" s="211">
        <v>0</v>
      </c>
      <c r="D11" s="211">
        <v>98439</v>
      </c>
      <c r="E11" s="211">
        <v>442</v>
      </c>
      <c r="F11" s="211">
        <v>135</v>
      </c>
      <c r="G11" s="379">
        <f t="shared" ref="G11:G33" si="0">SUM(C11:F11)</f>
        <v>99016</v>
      </c>
      <c r="H11" s="211">
        <v>0</v>
      </c>
      <c r="I11" s="211">
        <v>91192</v>
      </c>
      <c r="J11" s="211">
        <v>396</v>
      </c>
      <c r="K11" s="211">
        <v>121</v>
      </c>
      <c r="L11" s="379">
        <f t="shared" ref="L11:L35" si="1">SUM(H11:K11)</f>
        <v>91709</v>
      </c>
      <c r="M11" s="553">
        <v>82800.914632151704</v>
      </c>
      <c r="N11" s="553">
        <v>19067628.805896915</v>
      </c>
      <c r="O11" s="211">
        <v>123552</v>
      </c>
      <c r="P11" s="553">
        <v>25300.279470935242</v>
      </c>
      <c r="Q11" s="554">
        <f t="shared" ref="Q11:Q35" si="2">SUM(M11:P11)</f>
        <v>19299282.000000004</v>
      </c>
    </row>
    <row r="12" spans="1:17" ht="15" customHeight="1" x14ac:dyDescent="0.2">
      <c r="A12" s="401">
        <v>2</v>
      </c>
      <c r="B12" s="407" t="s">
        <v>823</v>
      </c>
      <c r="C12" s="211">
        <v>0</v>
      </c>
      <c r="D12" s="211">
        <v>321601</v>
      </c>
      <c r="E12" s="211">
        <v>1219</v>
      </c>
      <c r="F12" s="211">
        <v>0</v>
      </c>
      <c r="G12" s="379">
        <f t="shared" si="0"/>
        <v>322820</v>
      </c>
      <c r="H12" s="211">
        <v>0</v>
      </c>
      <c r="I12" s="211">
        <v>293955</v>
      </c>
      <c r="J12" s="211">
        <v>1099</v>
      </c>
      <c r="K12" s="211">
        <v>0</v>
      </c>
      <c r="L12" s="379">
        <f t="shared" si="1"/>
        <v>295054</v>
      </c>
      <c r="M12" s="553">
        <v>229930.36681421028</v>
      </c>
      <c r="N12" s="553">
        <v>61500619.633185789</v>
      </c>
      <c r="O12" s="211">
        <v>342888</v>
      </c>
      <c r="P12" s="553">
        <v>0</v>
      </c>
      <c r="Q12" s="554">
        <f t="shared" si="2"/>
        <v>62073438</v>
      </c>
    </row>
    <row r="13" spans="1:17" ht="15" customHeight="1" x14ac:dyDescent="0.2">
      <c r="A13" s="401">
        <v>3</v>
      </c>
      <c r="B13" s="407" t="s">
        <v>824</v>
      </c>
      <c r="C13" s="211">
        <v>400</v>
      </c>
      <c r="D13" s="211">
        <v>345755</v>
      </c>
      <c r="E13" s="211">
        <v>4389</v>
      </c>
      <c r="F13" s="211">
        <v>0</v>
      </c>
      <c r="G13" s="379">
        <f t="shared" si="0"/>
        <v>350544</v>
      </c>
      <c r="H13" s="211">
        <v>360</v>
      </c>
      <c r="I13" s="211">
        <v>316487</v>
      </c>
      <c r="J13" s="211">
        <v>3953</v>
      </c>
      <c r="K13" s="211">
        <v>0</v>
      </c>
      <c r="L13" s="379">
        <f t="shared" si="1"/>
        <v>320800</v>
      </c>
      <c r="M13" s="553">
        <v>894569.30582917714</v>
      </c>
      <c r="N13" s="553">
        <v>65643300.694170818</v>
      </c>
      <c r="O13" s="211">
        <v>1233336</v>
      </c>
      <c r="P13" s="553">
        <v>0</v>
      </c>
      <c r="Q13" s="554">
        <f t="shared" si="2"/>
        <v>67771206</v>
      </c>
    </row>
    <row r="14" spans="1:17" ht="15" customHeight="1" x14ac:dyDescent="0.2">
      <c r="A14" s="401">
        <v>4</v>
      </c>
      <c r="B14" s="407" t="s">
        <v>825</v>
      </c>
      <c r="C14" s="211">
        <v>1929</v>
      </c>
      <c r="D14" s="211">
        <v>360718</v>
      </c>
      <c r="E14" s="211">
        <v>676</v>
      </c>
      <c r="F14" s="211">
        <v>359</v>
      </c>
      <c r="G14" s="379">
        <f t="shared" si="0"/>
        <v>363682</v>
      </c>
      <c r="H14" s="211">
        <v>1739</v>
      </c>
      <c r="I14" s="211">
        <v>319321</v>
      </c>
      <c r="J14" s="211">
        <v>609</v>
      </c>
      <c r="K14" s="211">
        <v>324</v>
      </c>
      <c r="L14" s="379">
        <f t="shared" si="1"/>
        <v>321993</v>
      </c>
      <c r="M14" s="553">
        <v>492147.41537859518</v>
      </c>
      <c r="N14" s="553">
        <v>66930581.271766774</v>
      </c>
      <c r="O14" s="211">
        <v>190008</v>
      </c>
      <c r="P14" s="553">
        <v>67911.312854627278</v>
      </c>
      <c r="Q14" s="554">
        <f t="shared" si="2"/>
        <v>67680648</v>
      </c>
    </row>
    <row r="15" spans="1:17" ht="15" customHeight="1" x14ac:dyDescent="0.2">
      <c r="A15" s="401">
        <v>5</v>
      </c>
      <c r="B15" s="407" t="s">
        <v>826</v>
      </c>
      <c r="C15" s="211">
        <v>0</v>
      </c>
      <c r="D15" s="211">
        <v>237146</v>
      </c>
      <c r="E15" s="211">
        <v>729</v>
      </c>
      <c r="F15" s="211">
        <v>0</v>
      </c>
      <c r="G15" s="379">
        <f t="shared" si="0"/>
        <v>237875</v>
      </c>
      <c r="H15" s="211">
        <v>0</v>
      </c>
      <c r="I15" s="211">
        <v>215202</v>
      </c>
      <c r="J15" s="211">
        <v>649</v>
      </c>
      <c r="K15" s="211">
        <v>0</v>
      </c>
      <c r="L15" s="379">
        <f t="shared" si="1"/>
        <v>215851</v>
      </c>
      <c r="M15" s="553">
        <v>135880.21635294717</v>
      </c>
      <c r="N15" s="553">
        <v>45056539.783647053</v>
      </c>
      <c r="O15" s="211">
        <v>202488</v>
      </c>
      <c r="P15" s="553">
        <v>0</v>
      </c>
      <c r="Q15" s="554">
        <f t="shared" si="2"/>
        <v>45394908</v>
      </c>
    </row>
    <row r="16" spans="1:17" ht="15" customHeight="1" x14ac:dyDescent="0.2">
      <c r="A16" s="401">
        <v>6</v>
      </c>
      <c r="B16" s="407" t="s">
        <v>827</v>
      </c>
      <c r="C16" s="211">
        <v>364</v>
      </c>
      <c r="D16" s="211">
        <v>132929</v>
      </c>
      <c r="E16" s="211">
        <v>2000</v>
      </c>
      <c r="F16" s="211">
        <v>0</v>
      </c>
      <c r="G16" s="379">
        <f t="shared" si="0"/>
        <v>135293</v>
      </c>
      <c r="H16" s="211">
        <v>325</v>
      </c>
      <c r="I16" s="211">
        <v>113613</v>
      </c>
      <c r="J16" s="211">
        <v>1785</v>
      </c>
      <c r="K16" s="211">
        <v>0</v>
      </c>
      <c r="L16" s="379">
        <f t="shared" si="1"/>
        <v>115723</v>
      </c>
      <c r="M16" s="553">
        <v>436265.28693518142</v>
      </c>
      <c r="N16" s="553">
        <v>23490714.71306482</v>
      </c>
      <c r="O16" s="211">
        <v>556920</v>
      </c>
      <c r="P16" s="553">
        <v>0</v>
      </c>
      <c r="Q16" s="554">
        <f t="shared" si="2"/>
        <v>24483900</v>
      </c>
    </row>
    <row r="17" spans="1:17" ht="15" customHeight="1" x14ac:dyDescent="0.2">
      <c r="A17" s="401">
        <v>7</v>
      </c>
      <c r="B17" s="407" t="s">
        <v>828</v>
      </c>
      <c r="C17" s="211">
        <v>160</v>
      </c>
      <c r="D17" s="211">
        <v>369731</v>
      </c>
      <c r="E17" s="211">
        <v>1930</v>
      </c>
      <c r="F17" s="211">
        <v>0</v>
      </c>
      <c r="G17" s="379">
        <f t="shared" si="0"/>
        <v>371821</v>
      </c>
      <c r="H17" s="211">
        <v>145</v>
      </c>
      <c r="I17" s="211">
        <v>335161</v>
      </c>
      <c r="J17" s="211">
        <v>1750</v>
      </c>
      <c r="K17" s="211">
        <v>0</v>
      </c>
      <c r="L17" s="379">
        <f t="shared" si="1"/>
        <v>337056</v>
      </c>
      <c r="M17" s="553">
        <v>395883.83740387351</v>
      </c>
      <c r="N17" s="553">
        <v>70018376.162596121</v>
      </c>
      <c r="O17" s="211">
        <v>546000</v>
      </c>
      <c r="P17" s="553">
        <v>0</v>
      </c>
      <c r="Q17" s="554">
        <f t="shared" si="2"/>
        <v>70960260</v>
      </c>
    </row>
    <row r="18" spans="1:17" ht="15" customHeight="1" x14ac:dyDescent="0.2">
      <c r="A18" s="401">
        <v>8</v>
      </c>
      <c r="B18" s="407" t="s">
        <v>829</v>
      </c>
      <c r="C18" s="211">
        <v>140</v>
      </c>
      <c r="D18" s="211">
        <v>51306</v>
      </c>
      <c r="E18" s="211">
        <v>145</v>
      </c>
      <c r="F18" s="211">
        <v>0</v>
      </c>
      <c r="G18" s="379">
        <f t="shared" si="0"/>
        <v>51591</v>
      </c>
      <c r="H18" s="211">
        <v>127</v>
      </c>
      <c r="I18" s="211">
        <v>49632</v>
      </c>
      <c r="J18" s="211">
        <v>132</v>
      </c>
      <c r="K18" s="211">
        <v>0</v>
      </c>
      <c r="L18" s="379">
        <f t="shared" si="1"/>
        <v>49891</v>
      </c>
      <c r="M18" s="553">
        <v>43138.562606482126</v>
      </c>
      <c r="N18" s="553">
        <v>8266614.4373935182</v>
      </c>
      <c r="O18" s="211">
        <v>32868</v>
      </c>
      <c r="P18" s="553">
        <v>0</v>
      </c>
      <c r="Q18" s="554">
        <f t="shared" si="2"/>
        <v>8342621</v>
      </c>
    </row>
    <row r="19" spans="1:17" ht="15" customHeight="1" x14ac:dyDescent="0.2">
      <c r="A19" s="401">
        <v>9</v>
      </c>
      <c r="B19" s="407" t="s">
        <v>830</v>
      </c>
      <c r="C19" s="211">
        <v>7736</v>
      </c>
      <c r="D19" s="211">
        <v>338263</v>
      </c>
      <c r="E19" s="211">
        <v>0</v>
      </c>
      <c r="F19" s="211">
        <v>1746</v>
      </c>
      <c r="G19" s="379">
        <f t="shared" si="0"/>
        <v>347745</v>
      </c>
      <c r="H19" s="211">
        <v>7003</v>
      </c>
      <c r="I19" s="211">
        <v>297196</v>
      </c>
      <c r="J19" s="211">
        <v>0</v>
      </c>
      <c r="K19" s="211">
        <v>1580</v>
      </c>
      <c r="L19" s="379">
        <f t="shared" si="1"/>
        <v>305779</v>
      </c>
      <c r="M19" s="553">
        <v>1470630</v>
      </c>
      <c r="N19" s="553">
        <v>62411160</v>
      </c>
      <c r="O19" s="211">
        <v>0</v>
      </c>
      <c r="P19" s="553">
        <v>331800</v>
      </c>
      <c r="Q19" s="554">
        <f t="shared" si="2"/>
        <v>64213590</v>
      </c>
    </row>
    <row r="20" spans="1:17" s="249" customFormat="1" ht="15" customHeight="1" x14ac:dyDescent="0.2">
      <c r="A20" s="401">
        <v>10</v>
      </c>
      <c r="B20" s="407" t="s">
        <v>831</v>
      </c>
      <c r="C20" s="211">
        <v>0</v>
      </c>
      <c r="D20" s="211">
        <v>301457</v>
      </c>
      <c r="E20" s="211">
        <v>1650</v>
      </c>
      <c r="F20" s="211">
        <v>1838</v>
      </c>
      <c r="G20" s="379">
        <f t="shared" si="0"/>
        <v>304945</v>
      </c>
      <c r="H20" s="211">
        <v>0</v>
      </c>
      <c r="I20" s="211">
        <v>278733</v>
      </c>
      <c r="J20" s="211">
        <v>1487</v>
      </c>
      <c r="K20" s="211">
        <v>1657</v>
      </c>
      <c r="L20" s="379">
        <f t="shared" si="1"/>
        <v>281877</v>
      </c>
      <c r="M20" s="553">
        <v>310622.66626933025</v>
      </c>
      <c r="N20" s="553">
        <v>58225142.997477621</v>
      </c>
      <c r="O20" s="211">
        <v>463944</v>
      </c>
      <c r="P20" s="553">
        <v>346134.33625304652</v>
      </c>
      <c r="Q20" s="554">
        <f t="shared" si="2"/>
        <v>59345844</v>
      </c>
    </row>
    <row r="21" spans="1:17" s="249" customFormat="1" ht="15" customHeight="1" x14ac:dyDescent="0.2">
      <c r="A21" s="401">
        <v>11</v>
      </c>
      <c r="B21" s="407" t="s">
        <v>832</v>
      </c>
      <c r="C21" s="211">
        <v>979</v>
      </c>
      <c r="D21" s="211">
        <v>185441</v>
      </c>
      <c r="E21" s="211">
        <v>345</v>
      </c>
      <c r="F21" s="211">
        <v>461</v>
      </c>
      <c r="G21" s="379">
        <f t="shared" si="0"/>
        <v>187226</v>
      </c>
      <c r="H21" s="211">
        <v>877</v>
      </c>
      <c r="I21" s="211">
        <v>162100</v>
      </c>
      <c r="J21" s="211">
        <v>309</v>
      </c>
      <c r="K21" s="211">
        <v>413</v>
      </c>
      <c r="L21" s="379">
        <f t="shared" si="1"/>
        <v>163699</v>
      </c>
      <c r="M21" s="553">
        <v>248589.87165468332</v>
      </c>
      <c r="N21" s="553">
        <v>33976743.840829819</v>
      </c>
      <c r="O21" s="211">
        <v>96408</v>
      </c>
      <c r="P21" s="553">
        <v>86566.287515501012</v>
      </c>
      <c r="Q21" s="554">
        <f t="shared" si="2"/>
        <v>34408308</v>
      </c>
    </row>
    <row r="22" spans="1:17" s="249" customFormat="1" ht="15" customHeight="1" x14ac:dyDescent="0.2">
      <c r="A22" s="401">
        <v>12</v>
      </c>
      <c r="B22" s="407" t="s">
        <v>833</v>
      </c>
      <c r="C22" s="211">
        <v>26242</v>
      </c>
      <c r="D22" s="211">
        <v>93136</v>
      </c>
      <c r="E22" s="211">
        <v>2275</v>
      </c>
      <c r="F22" s="211">
        <v>1853</v>
      </c>
      <c r="G22" s="379">
        <f t="shared" si="0"/>
        <v>123506</v>
      </c>
      <c r="H22" s="211">
        <v>18626</v>
      </c>
      <c r="I22" s="211">
        <v>83593</v>
      </c>
      <c r="J22" s="211">
        <v>2048</v>
      </c>
      <c r="K22" s="211">
        <v>1568</v>
      </c>
      <c r="L22" s="379">
        <f t="shared" si="1"/>
        <v>105835</v>
      </c>
      <c r="M22" s="553">
        <v>4257527.3962299805</v>
      </c>
      <c r="N22" s="553">
        <v>17214834.460339207</v>
      </c>
      <c r="O22" s="211">
        <v>638976</v>
      </c>
      <c r="P22" s="553">
        <v>322908.14343081211</v>
      </c>
      <c r="Q22" s="554">
        <f t="shared" si="2"/>
        <v>22434245.999999996</v>
      </c>
    </row>
    <row r="23" spans="1:17" s="249" customFormat="1" ht="15" customHeight="1" x14ac:dyDescent="0.2">
      <c r="A23" s="401">
        <v>13</v>
      </c>
      <c r="B23" s="407" t="s">
        <v>834</v>
      </c>
      <c r="C23" s="211">
        <v>0</v>
      </c>
      <c r="D23" s="211">
        <v>435292</v>
      </c>
      <c r="E23" s="211">
        <v>1998</v>
      </c>
      <c r="F23" s="211">
        <v>0</v>
      </c>
      <c r="G23" s="379">
        <f t="shared" si="0"/>
        <v>437290</v>
      </c>
      <c r="H23" s="211">
        <v>0</v>
      </c>
      <c r="I23" s="211">
        <v>369921</v>
      </c>
      <c r="J23" s="211">
        <v>1782</v>
      </c>
      <c r="K23" s="211">
        <v>0</v>
      </c>
      <c r="L23" s="379">
        <f t="shared" si="1"/>
        <v>371703</v>
      </c>
      <c r="M23" s="553">
        <v>372425.9331240264</v>
      </c>
      <c r="N23" s="553">
        <v>77310984.066875964</v>
      </c>
      <c r="O23" s="211">
        <v>555984</v>
      </c>
      <c r="P23" s="553">
        <v>0</v>
      </c>
      <c r="Q23" s="554">
        <f t="shared" si="2"/>
        <v>78239393.999999985</v>
      </c>
    </row>
    <row r="24" spans="1:17" s="249" customFormat="1" ht="15" customHeight="1" x14ac:dyDescent="0.2">
      <c r="A24" s="401">
        <v>14</v>
      </c>
      <c r="B24" s="407" t="s">
        <v>835</v>
      </c>
      <c r="C24" s="211">
        <v>1205</v>
      </c>
      <c r="D24" s="211">
        <v>765983</v>
      </c>
      <c r="E24" s="211">
        <v>0</v>
      </c>
      <c r="F24" s="211">
        <v>0</v>
      </c>
      <c r="G24" s="379">
        <f t="shared" si="0"/>
        <v>767188</v>
      </c>
      <c r="H24" s="211">
        <v>1087</v>
      </c>
      <c r="I24" s="211">
        <v>672310</v>
      </c>
      <c r="J24" s="211">
        <v>0</v>
      </c>
      <c r="K24" s="211">
        <v>0</v>
      </c>
      <c r="L24" s="379">
        <f t="shared" si="1"/>
        <v>673397</v>
      </c>
      <c r="M24" s="553">
        <v>228270</v>
      </c>
      <c r="N24" s="553">
        <v>141185100</v>
      </c>
      <c r="O24" s="211">
        <v>0</v>
      </c>
      <c r="P24" s="553">
        <v>0</v>
      </c>
      <c r="Q24" s="554">
        <f t="shared" si="2"/>
        <v>141413370</v>
      </c>
    </row>
    <row r="25" spans="1:17" s="249" customFormat="1" ht="15" customHeight="1" x14ac:dyDescent="0.2">
      <c r="A25" s="401">
        <v>15</v>
      </c>
      <c r="B25" s="407" t="s">
        <v>836</v>
      </c>
      <c r="C25" s="211">
        <v>0</v>
      </c>
      <c r="D25" s="211">
        <v>415760</v>
      </c>
      <c r="E25" s="211">
        <v>1139</v>
      </c>
      <c r="F25" s="211">
        <v>0</v>
      </c>
      <c r="G25" s="379">
        <f t="shared" si="0"/>
        <v>416899</v>
      </c>
      <c r="H25" s="211">
        <v>0</v>
      </c>
      <c r="I25" s="211">
        <v>358932</v>
      </c>
      <c r="J25" s="211">
        <v>1027</v>
      </c>
      <c r="K25" s="211">
        <v>0</v>
      </c>
      <c r="L25" s="379">
        <f t="shared" si="1"/>
        <v>359959</v>
      </c>
      <c r="M25" s="553">
        <v>215054.67133756902</v>
      </c>
      <c r="N25" s="553">
        <v>75160665.328662425</v>
      </c>
      <c r="O25" s="211">
        <v>320424</v>
      </c>
      <c r="P25" s="553">
        <v>0</v>
      </c>
      <c r="Q25" s="554">
        <f t="shared" si="2"/>
        <v>75696144</v>
      </c>
    </row>
    <row r="26" spans="1:17" s="249" customFormat="1" ht="15" customHeight="1" x14ac:dyDescent="0.2">
      <c r="A26" s="401">
        <v>16</v>
      </c>
      <c r="B26" s="407" t="s">
        <v>837</v>
      </c>
      <c r="C26" s="211">
        <v>2620</v>
      </c>
      <c r="D26" s="211">
        <v>422669</v>
      </c>
      <c r="E26" s="211">
        <v>1366</v>
      </c>
      <c r="F26" s="211">
        <v>1800</v>
      </c>
      <c r="G26" s="379">
        <f t="shared" si="0"/>
        <v>428455</v>
      </c>
      <c r="H26" s="211">
        <v>2365</v>
      </c>
      <c r="I26" s="211">
        <v>381501</v>
      </c>
      <c r="J26" s="211">
        <v>1233</v>
      </c>
      <c r="K26" s="211">
        <v>1625</v>
      </c>
      <c r="L26" s="379">
        <f t="shared" si="1"/>
        <v>386724</v>
      </c>
      <c r="M26" s="553">
        <v>753170.96890805848</v>
      </c>
      <c r="N26" s="553">
        <v>79859777.045412228</v>
      </c>
      <c r="O26" s="211">
        <v>384696</v>
      </c>
      <c r="P26" s="553">
        <v>340161.98567970959</v>
      </c>
      <c r="Q26" s="554">
        <f t="shared" si="2"/>
        <v>81337806</v>
      </c>
    </row>
    <row r="27" spans="1:17" s="249" customFormat="1" ht="15" customHeight="1" x14ac:dyDescent="0.2">
      <c r="A27" s="401">
        <v>17</v>
      </c>
      <c r="B27" s="407" t="s">
        <v>838</v>
      </c>
      <c r="C27" s="211">
        <v>0</v>
      </c>
      <c r="D27" s="211">
        <v>382656</v>
      </c>
      <c r="E27" s="211">
        <v>2852</v>
      </c>
      <c r="F27" s="211">
        <v>0</v>
      </c>
      <c r="G27" s="379">
        <f t="shared" si="0"/>
        <v>385508</v>
      </c>
      <c r="H27" s="211">
        <v>0</v>
      </c>
      <c r="I27" s="211">
        <v>336926</v>
      </c>
      <c r="J27" s="211">
        <v>2571</v>
      </c>
      <c r="K27" s="211">
        <v>0</v>
      </c>
      <c r="L27" s="379">
        <f t="shared" si="1"/>
        <v>339497</v>
      </c>
      <c r="M27" s="553">
        <v>535821.27871527581</v>
      </c>
      <c r="N27" s="553">
        <v>70218638.721284732</v>
      </c>
      <c r="O27" s="211">
        <v>802152</v>
      </c>
      <c r="P27" s="553">
        <v>0</v>
      </c>
      <c r="Q27" s="554">
        <f t="shared" si="2"/>
        <v>71556612.000000015</v>
      </c>
    </row>
    <row r="28" spans="1:17" ht="15" customHeight="1" x14ac:dyDescent="0.2">
      <c r="A28" s="401">
        <v>18</v>
      </c>
      <c r="B28" s="407" t="s">
        <v>839</v>
      </c>
      <c r="C28" s="211">
        <v>9515</v>
      </c>
      <c r="D28" s="211">
        <v>556508</v>
      </c>
      <c r="E28" s="211">
        <v>2000</v>
      </c>
      <c r="F28" s="211">
        <v>8405</v>
      </c>
      <c r="G28" s="379">
        <f t="shared" si="0"/>
        <v>576428</v>
      </c>
      <c r="H28" s="211">
        <v>8476</v>
      </c>
      <c r="I28" s="211">
        <v>508737</v>
      </c>
      <c r="J28" s="211">
        <v>1782</v>
      </c>
      <c r="K28" s="211">
        <v>7487</v>
      </c>
      <c r="L28" s="379">
        <f t="shared" si="1"/>
        <v>526482</v>
      </c>
      <c r="M28" s="553">
        <v>2146888.6799548701</v>
      </c>
      <c r="N28" s="553">
        <v>106473163.03121474</v>
      </c>
      <c r="O28" s="211">
        <v>555984</v>
      </c>
      <c r="P28" s="553">
        <v>1566948.2888303874</v>
      </c>
      <c r="Q28" s="554">
        <f t="shared" si="2"/>
        <v>110742984</v>
      </c>
    </row>
    <row r="29" spans="1:17" ht="15" customHeight="1" x14ac:dyDescent="0.2">
      <c r="A29" s="401">
        <v>19</v>
      </c>
      <c r="B29" s="407" t="s">
        <v>840</v>
      </c>
      <c r="C29" s="211">
        <v>0</v>
      </c>
      <c r="D29" s="211">
        <v>660737</v>
      </c>
      <c r="E29" s="211">
        <v>1250</v>
      </c>
      <c r="F29" s="211">
        <v>34562</v>
      </c>
      <c r="G29" s="379">
        <f t="shared" si="0"/>
        <v>696549</v>
      </c>
      <c r="H29" s="211">
        <v>0</v>
      </c>
      <c r="I29" s="211">
        <v>608840</v>
      </c>
      <c r="J29" s="211">
        <v>1116</v>
      </c>
      <c r="K29" s="211">
        <v>30853</v>
      </c>
      <c r="L29" s="379">
        <f t="shared" si="1"/>
        <v>640809</v>
      </c>
      <c r="M29" s="553">
        <v>233951.85067625454</v>
      </c>
      <c r="N29" s="553">
        <v>127633731.86893442</v>
      </c>
      <c r="O29" s="211">
        <v>348192</v>
      </c>
      <c r="P29" s="553">
        <v>6467846.2803893201</v>
      </c>
      <c r="Q29" s="554">
        <f t="shared" si="2"/>
        <v>134683722</v>
      </c>
    </row>
    <row r="30" spans="1:17" ht="15" customHeight="1" x14ac:dyDescent="0.2">
      <c r="A30" s="401">
        <v>20</v>
      </c>
      <c r="B30" s="407" t="s">
        <v>841</v>
      </c>
      <c r="C30" s="211">
        <v>573</v>
      </c>
      <c r="D30" s="211">
        <v>294474</v>
      </c>
      <c r="E30" s="211">
        <v>4423</v>
      </c>
      <c r="F30" s="211">
        <v>0</v>
      </c>
      <c r="G30" s="379">
        <f t="shared" si="0"/>
        <v>299470</v>
      </c>
      <c r="H30" s="211">
        <v>518</v>
      </c>
      <c r="I30" s="211">
        <v>269969</v>
      </c>
      <c r="J30" s="211">
        <v>3995</v>
      </c>
      <c r="K30" s="211">
        <v>0</v>
      </c>
      <c r="L30" s="379">
        <f t="shared" si="1"/>
        <v>274482</v>
      </c>
      <c r="M30" s="553">
        <v>933936.0850984765</v>
      </c>
      <c r="N30" s="553">
        <v>55868333.914901525</v>
      </c>
      <c r="O30" s="211">
        <v>1246440</v>
      </c>
      <c r="P30" s="553">
        <v>0</v>
      </c>
      <c r="Q30" s="554">
        <f t="shared" si="2"/>
        <v>58048710</v>
      </c>
    </row>
    <row r="31" spans="1:17" ht="15" customHeight="1" x14ac:dyDescent="0.2">
      <c r="A31" s="401">
        <v>21</v>
      </c>
      <c r="B31" s="407" t="s">
        <v>842</v>
      </c>
      <c r="C31" s="211">
        <v>0</v>
      </c>
      <c r="D31" s="211">
        <v>72320</v>
      </c>
      <c r="E31" s="211">
        <v>241</v>
      </c>
      <c r="F31" s="211">
        <v>0</v>
      </c>
      <c r="G31" s="379">
        <f t="shared" si="0"/>
        <v>72561</v>
      </c>
      <c r="H31" s="211">
        <v>0</v>
      </c>
      <c r="I31" s="211">
        <v>65131</v>
      </c>
      <c r="J31" s="211">
        <v>217</v>
      </c>
      <c r="K31" s="211">
        <v>0</v>
      </c>
      <c r="L31" s="379">
        <f t="shared" si="1"/>
        <v>65348</v>
      </c>
      <c r="M31" s="553">
        <v>45418.676470588238</v>
      </c>
      <c r="N31" s="553">
        <v>13632091.323529413</v>
      </c>
      <c r="O31" s="211">
        <v>67704</v>
      </c>
      <c r="P31" s="553">
        <v>0</v>
      </c>
      <c r="Q31" s="554">
        <f t="shared" si="2"/>
        <v>13745214.000000002</v>
      </c>
    </row>
    <row r="32" spans="1:17" ht="15" customHeight="1" x14ac:dyDescent="0.2">
      <c r="A32" s="401">
        <v>22</v>
      </c>
      <c r="B32" s="407" t="s">
        <v>843</v>
      </c>
      <c r="C32" s="211">
        <v>942</v>
      </c>
      <c r="D32" s="211">
        <v>187718</v>
      </c>
      <c r="E32" s="211">
        <v>791</v>
      </c>
      <c r="F32" s="211">
        <v>351</v>
      </c>
      <c r="G32" s="379">
        <f t="shared" si="0"/>
        <v>189802</v>
      </c>
      <c r="H32" s="211">
        <v>841</v>
      </c>
      <c r="I32" s="211">
        <v>157774</v>
      </c>
      <c r="J32" s="211">
        <v>706</v>
      </c>
      <c r="K32" s="211">
        <v>313</v>
      </c>
      <c r="L32" s="379">
        <f t="shared" si="1"/>
        <v>159634</v>
      </c>
      <c r="M32" s="553">
        <v>323433.22450104612</v>
      </c>
      <c r="N32" s="553">
        <v>32986007.474096999</v>
      </c>
      <c r="O32" s="211">
        <v>220272</v>
      </c>
      <c r="P32" s="553">
        <v>65439.301401956975</v>
      </c>
      <c r="Q32" s="554">
        <f t="shared" si="2"/>
        <v>33595152</v>
      </c>
    </row>
    <row r="33" spans="1:17" ht="15" customHeight="1" x14ac:dyDescent="0.2">
      <c r="A33" s="401">
        <v>23</v>
      </c>
      <c r="B33" s="407" t="s">
        <v>844</v>
      </c>
      <c r="C33" s="211">
        <v>813</v>
      </c>
      <c r="D33" s="211">
        <v>103556</v>
      </c>
      <c r="E33" s="211">
        <v>216</v>
      </c>
      <c r="F33" s="211">
        <v>90</v>
      </c>
      <c r="G33" s="379">
        <f t="shared" si="0"/>
        <v>104675</v>
      </c>
      <c r="H33" s="211">
        <v>735</v>
      </c>
      <c r="I33" s="211">
        <v>93656</v>
      </c>
      <c r="J33" s="211">
        <v>195</v>
      </c>
      <c r="K33" s="211">
        <v>81</v>
      </c>
      <c r="L33" s="379">
        <f t="shared" si="1"/>
        <v>94667</v>
      </c>
      <c r="M33" s="553">
        <v>194897.7109235531</v>
      </c>
      <c r="N33" s="553">
        <v>19627247.327157296</v>
      </c>
      <c r="O33" s="211">
        <v>60840</v>
      </c>
      <c r="P33" s="553">
        <v>16974.961919148172</v>
      </c>
      <c r="Q33" s="554">
        <f t="shared" si="2"/>
        <v>19899959.999999996</v>
      </c>
    </row>
    <row r="34" spans="1:17" ht="15" customHeight="1" x14ac:dyDescent="0.2">
      <c r="A34" s="253">
        <v>24</v>
      </c>
      <c r="B34" s="407" t="s">
        <v>845</v>
      </c>
      <c r="C34" s="211">
        <v>0</v>
      </c>
      <c r="D34" s="211">
        <v>0</v>
      </c>
      <c r="E34" s="211">
        <v>0</v>
      </c>
      <c r="F34" s="211">
        <v>0</v>
      </c>
      <c r="G34" s="379">
        <v>0</v>
      </c>
      <c r="H34" s="211">
        <v>0</v>
      </c>
      <c r="I34" s="211">
        <v>0</v>
      </c>
      <c r="J34" s="211">
        <v>0</v>
      </c>
      <c r="K34" s="211">
        <v>0</v>
      </c>
      <c r="L34" s="379">
        <f t="shared" si="1"/>
        <v>0</v>
      </c>
      <c r="M34" s="211">
        <v>0</v>
      </c>
      <c r="N34" s="211">
        <v>0</v>
      </c>
      <c r="O34" s="211">
        <v>0</v>
      </c>
      <c r="P34" s="211">
        <v>0</v>
      </c>
      <c r="Q34" s="554">
        <f t="shared" si="2"/>
        <v>0</v>
      </c>
    </row>
    <row r="35" spans="1:17" ht="15" customHeight="1" x14ac:dyDescent="0.2">
      <c r="A35" s="822" t="s">
        <v>16</v>
      </c>
      <c r="B35" s="823"/>
      <c r="C35" s="379">
        <f>SUM(C11:C34)</f>
        <v>53618</v>
      </c>
      <c r="D35" s="379">
        <f>SUM(D11:D34)</f>
        <v>7133595</v>
      </c>
      <c r="E35" s="379">
        <f>SUM(E11:E34)</f>
        <v>32076</v>
      </c>
      <c r="F35" s="379">
        <f>SUM(F11:F34)</f>
        <v>51600</v>
      </c>
      <c r="G35" s="379">
        <f>SUM(C35:F35)</f>
        <v>7270889</v>
      </c>
      <c r="H35" s="379">
        <f>SUM(H11:H34)</f>
        <v>43224</v>
      </c>
      <c r="I35" s="379">
        <f>SUM(I11:I34)</f>
        <v>6379882</v>
      </c>
      <c r="J35" s="379">
        <f>SUM(J11:J34)</f>
        <v>28841</v>
      </c>
      <c r="K35" s="379">
        <f>SUM(K11:K34)</f>
        <v>46022</v>
      </c>
      <c r="L35" s="379">
        <f t="shared" si="1"/>
        <v>6497969</v>
      </c>
      <c r="M35" s="554">
        <f>SUM(M11:M34)</f>
        <v>14981254.919816332</v>
      </c>
      <c r="N35" s="554">
        <f>SUM(N11:N34)</f>
        <v>1331757996.9024382</v>
      </c>
      <c r="O35" s="554">
        <f>SUM(O11:O34)</f>
        <v>8990076</v>
      </c>
      <c r="P35" s="554">
        <f>SUM(P11:P34)</f>
        <v>9637991.1777454447</v>
      </c>
      <c r="Q35" s="554">
        <f t="shared" si="2"/>
        <v>1365367318.9999998</v>
      </c>
    </row>
    <row r="36" spans="1:17" x14ac:dyDescent="0.2">
      <c r="A36" s="60"/>
      <c r="B36" s="16"/>
      <c r="Q36" s="555"/>
    </row>
    <row r="37" spans="1:17" s="396" customFormat="1" x14ac:dyDescent="0.2">
      <c r="A37" s="60"/>
      <c r="B37" s="1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</row>
    <row r="38" spans="1:17" x14ac:dyDescent="0.2">
      <c r="A38" s="6" t="s">
        <v>8</v>
      </c>
      <c r="B38"/>
    </row>
    <row r="39" spans="1:17" x14ac:dyDescent="0.2">
      <c r="A39" t="s">
        <v>9</v>
      </c>
      <c r="B39"/>
    </row>
    <row r="40" spans="1:17" x14ac:dyDescent="0.2">
      <c r="A40" t="s">
        <v>10</v>
      </c>
      <c r="B40"/>
    </row>
    <row r="41" spans="1:17" customFormat="1" x14ac:dyDescent="0.2">
      <c r="A41" s="11" t="s">
        <v>437</v>
      </c>
      <c r="J41" s="7"/>
      <c r="K41" s="7"/>
      <c r="L41" s="7"/>
      <c r="Q41" s="377"/>
    </row>
    <row r="42" spans="1:17" customFormat="1" x14ac:dyDescent="0.2">
      <c r="C42" s="11" t="s">
        <v>438</v>
      </c>
      <c r="E42" s="8"/>
      <c r="F42" s="8"/>
      <c r="G42" s="8"/>
      <c r="H42" s="8"/>
      <c r="I42" s="8"/>
      <c r="J42" s="8"/>
      <c r="K42" s="8"/>
      <c r="L42" s="8"/>
      <c r="M42" s="8"/>
    </row>
    <row r="43" spans="1:17" ht="12.75" customHeight="1" x14ac:dyDescent="0.2">
      <c r="B43" s="10"/>
      <c r="C43" s="10"/>
      <c r="D43" s="10"/>
      <c r="E43" s="10"/>
      <c r="F43" s="10"/>
      <c r="G43" s="10"/>
      <c r="I43" s="10"/>
      <c r="M43" s="654"/>
      <c r="N43" s="654"/>
      <c r="O43" s="654"/>
      <c r="P43" s="654"/>
      <c r="Q43" s="654"/>
    </row>
    <row r="44" spans="1:17" ht="12.75" customHeight="1" x14ac:dyDescent="0.2">
      <c r="A44" s="10" t="s">
        <v>1114</v>
      </c>
      <c r="B44" s="410"/>
      <c r="C44" s="410"/>
      <c r="D44" s="410"/>
      <c r="E44" s="410"/>
      <c r="F44" s="410"/>
      <c r="G44" s="749" t="s">
        <v>1118</v>
      </c>
      <c r="H44" s="749"/>
      <c r="I44" s="749"/>
      <c r="J44" s="749"/>
      <c r="K44" s="410"/>
      <c r="L44" s="410"/>
      <c r="M44" s="749" t="s">
        <v>1116</v>
      </c>
      <c r="N44" s="749"/>
      <c r="O44" s="749"/>
      <c r="P44" s="749"/>
      <c r="Q44" s="749"/>
    </row>
    <row r="45" spans="1:17" ht="12.75" customHeight="1" x14ac:dyDescent="0.2">
      <c r="A45" s="410" t="s">
        <v>287</v>
      </c>
      <c r="B45" s="410"/>
      <c r="C45" s="410"/>
      <c r="D45" s="410"/>
      <c r="E45" s="410"/>
      <c r="F45" s="410"/>
      <c r="G45" s="748" t="s">
        <v>1115</v>
      </c>
      <c r="H45" s="748"/>
      <c r="I45" s="748"/>
      <c r="J45" s="748"/>
      <c r="K45" s="410"/>
      <c r="L45" s="410"/>
      <c r="M45" s="832" t="s">
        <v>1115</v>
      </c>
      <c r="N45" s="832"/>
      <c r="O45" s="832"/>
      <c r="P45" s="832"/>
      <c r="Q45" s="832"/>
    </row>
    <row r="46" spans="1:17" x14ac:dyDescent="0.2">
      <c r="A46" s="10"/>
      <c r="B46" s="10"/>
      <c r="C46" s="10"/>
      <c r="D46" s="10"/>
      <c r="E46" s="10"/>
      <c r="F46" s="10"/>
      <c r="G46" s="748" t="s">
        <v>1119</v>
      </c>
      <c r="H46" s="748"/>
      <c r="I46" s="748"/>
      <c r="J46" s="748"/>
      <c r="M46" s="654"/>
      <c r="N46" s="654"/>
      <c r="O46" s="654"/>
      <c r="P46" s="654"/>
      <c r="Q46" s="654"/>
    </row>
    <row r="47" spans="1:17" x14ac:dyDescent="0.2">
      <c r="A47" s="840"/>
      <c r="B47" s="840"/>
      <c r="C47" s="840"/>
      <c r="D47" s="840"/>
      <c r="E47" s="840"/>
      <c r="F47" s="840"/>
      <c r="G47" s="840"/>
      <c r="H47" s="840"/>
      <c r="I47" s="840"/>
      <c r="J47" s="840"/>
      <c r="K47" s="840"/>
      <c r="L47" s="840"/>
    </row>
  </sheetData>
  <mergeCells count="17">
    <mergeCell ref="O1:Q1"/>
    <mergeCell ref="A2:L2"/>
    <mergeCell ref="A3:L3"/>
    <mergeCell ref="A8:A9"/>
    <mergeCell ref="B8:B9"/>
    <mergeCell ref="C8:G8"/>
    <mergeCell ref="H8:L8"/>
    <mergeCell ref="M8:Q8"/>
    <mergeCell ref="N7:Q7"/>
    <mergeCell ref="A35:B35"/>
    <mergeCell ref="A5:O5"/>
    <mergeCell ref="A47:L47"/>
    <mergeCell ref="M44:Q44"/>
    <mergeCell ref="M45:Q45"/>
    <mergeCell ref="G44:J44"/>
    <mergeCell ref="G45:J45"/>
    <mergeCell ref="G46:J4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49"/>
  <sheetViews>
    <sheetView view="pageBreakPreview" topLeftCell="A9" zoomScale="80" zoomScaleNormal="100" zoomScaleSheetLayoutView="80" workbookViewId="0">
      <selection activeCell="T35" sqref="T35"/>
    </sheetView>
  </sheetViews>
  <sheetFormatPr defaultColWidth="9.140625" defaultRowHeight="12.75" x14ac:dyDescent="0.2"/>
  <cols>
    <col min="1" max="1" width="5.7109375" style="11" customWidth="1"/>
    <col min="2" max="2" width="15.140625" style="11" customWidth="1"/>
    <col min="3" max="3" width="9.5703125" style="11" customWidth="1"/>
    <col min="4" max="4" width="9.28515625" style="11" customWidth="1"/>
    <col min="5" max="6" width="9.140625" style="11"/>
    <col min="7" max="7" width="10.85546875" style="11" customWidth="1"/>
    <col min="8" max="8" width="10.28515625" style="11" customWidth="1"/>
    <col min="9" max="9" width="10.85546875" style="11" customWidth="1"/>
    <col min="10" max="10" width="10.28515625" style="11" customWidth="1"/>
    <col min="11" max="11" width="11.28515625" style="11" customWidth="1"/>
    <col min="12" max="12" width="11.7109375" style="11" customWidth="1"/>
    <col min="13" max="13" width="9.7109375" style="11" customWidth="1"/>
    <col min="14" max="14" width="12" style="11" customWidth="1"/>
    <col min="15" max="15" width="8.85546875" style="11" customWidth="1"/>
    <col min="16" max="16" width="11.5703125" style="11" customWidth="1"/>
    <col min="17" max="17" width="13.140625" style="11" customWidth="1"/>
    <col min="18" max="18" width="9.140625" style="11" hidden="1" customWidth="1"/>
    <col min="19" max="16384" width="9.140625" style="11"/>
  </cols>
  <sheetData>
    <row r="1" spans="1:18" customFormat="1" ht="12.75" customHeight="1" x14ac:dyDescent="0.2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766" t="s">
        <v>57</v>
      </c>
      <c r="P1" s="766"/>
      <c r="Q1" s="766"/>
    </row>
    <row r="2" spans="1:18" customFormat="1" ht="15.75" x14ac:dyDescent="0.2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36"/>
      <c r="N2" s="36"/>
      <c r="O2" s="36"/>
      <c r="P2" s="36"/>
    </row>
    <row r="3" spans="1:18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35"/>
      <c r="N3" s="35"/>
      <c r="O3" s="35"/>
      <c r="P3" s="35"/>
    </row>
    <row r="4" spans="1:18" customFormat="1" ht="11.25" customHeight="1" x14ac:dyDescent="0.2"/>
    <row r="5" spans="1:18" customFormat="1" ht="15.75" x14ac:dyDescent="0.25">
      <c r="A5" s="839" t="s">
        <v>674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11"/>
      <c r="N5" s="11"/>
      <c r="O5" s="11"/>
      <c r="P5" s="11"/>
    </row>
    <row r="7" spans="1:18" ht="12.6" customHeight="1" x14ac:dyDescent="0.2">
      <c r="A7" s="27" t="s">
        <v>870</v>
      </c>
      <c r="B7" s="27"/>
      <c r="C7" s="10"/>
      <c r="D7" s="10"/>
      <c r="E7" s="208"/>
      <c r="F7" s="208"/>
      <c r="G7" s="208"/>
      <c r="H7" s="208"/>
      <c r="I7" s="208"/>
      <c r="J7" s="208"/>
      <c r="K7" s="208"/>
      <c r="L7" s="208"/>
      <c r="M7" s="208"/>
      <c r="N7" s="843" t="s">
        <v>1041</v>
      </c>
      <c r="O7" s="843"/>
      <c r="P7" s="843"/>
      <c r="Q7" s="843"/>
      <c r="R7" s="843"/>
    </row>
    <row r="8" spans="1:18" s="10" customFormat="1" ht="29.45" customHeight="1" x14ac:dyDescent="0.2">
      <c r="A8" s="842" t="s">
        <v>2</v>
      </c>
      <c r="B8" s="842" t="s">
        <v>3</v>
      </c>
      <c r="C8" s="844" t="s">
        <v>675</v>
      </c>
      <c r="D8" s="844"/>
      <c r="E8" s="844"/>
      <c r="F8" s="844"/>
      <c r="G8" s="844"/>
      <c r="H8" s="844" t="s">
        <v>712</v>
      </c>
      <c r="I8" s="844"/>
      <c r="J8" s="844"/>
      <c r="K8" s="844"/>
      <c r="L8" s="844"/>
      <c r="M8" s="842" t="s">
        <v>107</v>
      </c>
      <c r="N8" s="842"/>
      <c r="O8" s="842"/>
      <c r="P8" s="842"/>
      <c r="Q8" s="842"/>
      <c r="R8" s="217"/>
    </row>
    <row r="9" spans="1:18" s="10" customFormat="1" ht="38.25" x14ac:dyDescent="0.2">
      <c r="A9" s="842"/>
      <c r="B9" s="842"/>
      <c r="C9" s="551" t="s">
        <v>213</v>
      </c>
      <c r="D9" s="551" t="s">
        <v>214</v>
      </c>
      <c r="E9" s="551" t="s">
        <v>364</v>
      </c>
      <c r="F9" s="551" t="s">
        <v>221</v>
      </c>
      <c r="G9" s="551" t="s">
        <v>115</v>
      </c>
      <c r="H9" s="551" t="s">
        <v>213</v>
      </c>
      <c r="I9" s="551" t="s">
        <v>214</v>
      </c>
      <c r="J9" s="551" t="s">
        <v>364</v>
      </c>
      <c r="K9" s="551" t="s">
        <v>221</v>
      </c>
      <c r="L9" s="551" t="s">
        <v>116</v>
      </c>
      <c r="M9" s="551" t="s">
        <v>213</v>
      </c>
      <c r="N9" s="551" t="s">
        <v>214</v>
      </c>
      <c r="O9" s="551" t="s">
        <v>364</v>
      </c>
      <c r="P9" s="551" t="s">
        <v>221</v>
      </c>
      <c r="Q9" s="551" t="s">
        <v>117</v>
      </c>
      <c r="R9" s="379"/>
    </row>
    <row r="10" spans="1:18" s="10" customFormat="1" x14ac:dyDescent="0.2">
      <c r="A10" s="403">
        <v>1</v>
      </c>
      <c r="B10" s="403">
        <v>2</v>
      </c>
      <c r="C10" s="551">
        <v>3</v>
      </c>
      <c r="D10" s="551">
        <v>4</v>
      </c>
      <c r="E10" s="551">
        <v>5</v>
      </c>
      <c r="F10" s="551">
        <v>6</v>
      </c>
      <c r="G10" s="551">
        <v>7</v>
      </c>
      <c r="H10" s="551">
        <v>8</v>
      </c>
      <c r="I10" s="551">
        <v>9</v>
      </c>
      <c r="J10" s="551">
        <v>10</v>
      </c>
      <c r="K10" s="551">
        <v>11</v>
      </c>
      <c r="L10" s="551">
        <v>12</v>
      </c>
      <c r="M10" s="551">
        <v>13</v>
      </c>
      <c r="N10" s="552">
        <v>14</v>
      </c>
      <c r="O10" s="552">
        <v>15</v>
      </c>
      <c r="P10" s="551">
        <v>16</v>
      </c>
      <c r="Q10" s="551">
        <v>17</v>
      </c>
      <c r="R10" s="217"/>
    </row>
    <row r="11" spans="1:18" ht="15" customHeight="1" x14ac:dyDescent="0.2">
      <c r="A11" s="406">
        <v>1</v>
      </c>
      <c r="B11" s="407" t="s">
        <v>822</v>
      </c>
      <c r="C11" s="371">
        <v>0</v>
      </c>
      <c r="D11" s="371">
        <v>86406</v>
      </c>
      <c r="E11" s="371">
        <v>0</v>
      </c>
      <c r="F11" s="371">
        <v>1358</v>
      </c>
      <c r="G11" s="378">
        <f t="shared" ref="G11:G35" si="0">SUM(C11:F11)</f>
        <v>87764</v>
      </c>
      <c r="H11" s="371">
        <v>0</v>
      </c>
      <c r="I11" s="371">
        <v>82595</v>
      </c>
      <c r="J11" s="371">
        <v>0</v>
      </c>
      <c r="K11" s="371">
        <v>1298</v>
      </c>
      <c r="L11" s="378">
        <f t="shared" ref="L11:L35" si="1">SUM(H11:K11)</f>
        <v>83893</v>
      </c>
      <c r="M11" s="371">
        <v>0</v>
      </c>
      <c r="N11" s="371">
        <v>17344950</v>
      </c>
      <c r="O11" s="371">
        <v>0</v>
      </c>
      <c r="P11" s="371">
        <v>272580</v>
      </c>
      <c r="Q11" s="378">
        <f t="shared" ref="Q11:Q35" si="2">SUM(M11:P11)</f>
        <v>17617530</v>
      </c>
      <c r="R11" s="208"/>
    </row>
    <row r="12" spans="1:18" ht="15" customHeight="1" x14ac:dyDescent="0.2">
      <c r="A12" s="406">
        <v>2</v>
      </c>
      <c r="B12" s="407" t="s">
        <v>823</v>
      </c>
      <c r="C12" s="371">
        <v>1216</v>
      </c>
      <c r="D12" s="371">
        <v>175979</v>
      </c>
      <c r="E12" s="371">
        <v>0</v>
      </c>
      <c r="F12" s="371">
        <v>5329</v>
      </c>
      <c r="G12" s="378">
        <f t="shared" si="0"/>
        <v>182524</v>
      </c>
      <c r="H12" s="371">
        <v>1145</v>
      </c>
      <c r="I12" s="371">
        <v>166410</v>
      </c>
      <c r="J12" s="371">
        <v>0</v>
      </c>
      <c r="K12" s="371">
        <v>5018</v>
      </c>
      <c r="L12" s="378">
        <f t="shared" si="1"/>
        <v>172573</v>
      </c>
      <c r="M12" s="371">
        <v>240450</v>
      </c>
      <c r="N12" s="371">
        <v>34946100</v>
      </c>
      <c r="O12" s="371">
        <v>0</v>
      </c>
      <c r="P12" s="371">
        <v>1053780</v>
      </c>
      <c r="Q12" s="378">
        <f t="shared" si="2"/>
        <v>36240330</v>
      </c>
      <c r="R12" s="208"/>
    </row>
    <row r="13" spans="1:18" ht="15" customHeight="1" x14ac:dyDescent="0.2">
      <c r="A13" s="406">
        <v>3</v>
      </c>
      <c r="B13" s="407" t="s">
        <v>824</v>
      </c>
      <c r="C13" s="371">
        <v>0</v>
      </c>
      <c r="D13" s="371">
        <v>183811</v>
      </c>
      <c r="E13" s="371">
        <v>0</v>
      </c>
      <c r="F13" s="371">
        <v>0</v>
      </c>
      <c r="G13" s="378">
        <f t="shared" si="0"/>
        <v>183811</v>
      </c>
      <c r="H13" s="371">
        <v>0</v>
      </c>
      <c r="I13" s="371">
        <v>173780</v>
      </c>
      <c r="J13" s="371">
        <v>0</v>
      </c>
      <c r="K13" s="371">
        <v>0</v>
      </c>
      <c r="L13" s="378">
        <f t="shared" si="1"/>
        <v>173780</v>
      </c>
      <c r="M13" s="371">
        <v>0</v>
      </c>
      <c r="N13" s="371">
        <v>36493800</v>
      </c>
      <c r="O13" s="371">
        <v>0</v>
      </c>
      <c r="P13" s="371">
        <v>0</v>
      </c>
      <c r="Q13" s="378">
        <f t="shared" si="2"/>
        <v>36493800</v>
      </c>
      <c r="R13" s="208"/>
    </row>
    <row r="14" spans="1:18" ht="15" customHeight="1" x14ac:dyDescent="0.2">
      <c r="A14" s="406">
        <v>4</v>
      </c>
      <c r="B14" s="407" t="s">
        <v>825</v>
      </c>
      <c r="C14" s="371">
        <v>0</v>
      </c>
      <c r="D14" s="371">
        <v>221984</v>
      </c>
      <c r="E14" s="371">
        <v>0</v>
      </c>
      <c r="F14" s="371">
        <v>4925</v>
      </c>
      <c r="G14" s="378">
        <f t="shared" si="0"/>
        <v>226909</v>
      </c>
      <c r="H14" s="371">
        <v>0</v>
      </c>
      <c r="I14" s="371">
        <v>201189</v>
      </c>
      <c r="J14" s="371">
        <v>0</v>
      </c>
      <c r="K14" s="371">
        <v>4588</v>
      </c>
      <c r="L14" s="378">
        <f t="shared" si="1"/>
        <v>205777</v>
      </c>
      <c r="M14" s="371">
        <v>0</v>
      </c>
      <c r="N14" s="371">
        <v>42249690</v>
      </c>
      <c r="O14" s="371">
        <v>0</v>
      </c>
      <c r="P14" s="371">
        <v>963480</v>
      </c>
      <c r="Q14" s="378">
        <f t="shared" si="2"/>
        <v>43213170</v>
      </c>
      <c r="R14" s="208"/>
    </row>
    <row r="15" spans="1:18" ht="15" customHeight="1" x14ac:dyDescent="0.2">
      <c r="A15" s="406">
        <v>5</v>
      </c>
      <c r="B15" s="407" t="s">
        <v>826</v>
      </c>
      <c r="C15" s="371">
        <v>0</v>
      </c>
      <c r="D15" s="371">
        <v>189731</v>
      </c>
      <c r="E15" s="371">
        <v>0</v>
      </c>
      <c r="F15" s="371">
        <v>0</v>
      </c>
      <c r="G15" s="378">
        <f t="shared" si="0"/>
        <v>189731</v>
      </c>
      <c r="H15" s="371">
        <v>0</v>
      </c>
      <c r="I15" s="371">
        <v>177358</v>
      </c>
      <c r="J15" s="371">
        <v>0</v>
      </c>
      <c r="K15" s="371">
        <v>0</v>
      </c>
      <c r="L15" s="378">
        <f t="shared" si="1"/>
        <v>177358</v>
      </c>
      <c r="M15" s="371">
        <v>0</v>
      </c>
      <c r="N15" s="371">
        <v>37245180</v>
      </c>
      <c r="O15" s="371">
        <v>0</v>
      </c>
      <c r="P15" s="371">
        <v>0</v>
      </c>
      <c r="Q15" s="378">
        <f t="shared" si="2"/>
        <v>37245180</v>
      </c>
      <c r="R15" s="208"/>
    </row>
    <row r="16" spans="1:18" ht="15" customHeight="1" x14ac:dyDescent="0.2">
      <c r="A16" s="406">
        <v>6</v>
      </c>
      <c r="B16" s="407" t="s">
        <v>827</v>
      </c>
      <c r="C16" s="371">
        <v>0</v>
      </c>
      <c r="D16" s="371">
        <v>101770</v>
      </c>
      <c r="E16" s="371">
        <v>0</v>
      </c>
      <c r="F16" s="371">
        <v>0</v>
      </c>
      <c r="G16" s="378">
        <f t="shared" si="0"/>
        <v>101770</v>
      </c>
      <c r="H16" s="371">
        <v>0</v>
      </c>
      <c r="I16" s="371">
        <v>88822</v>
      </c>
      <c r="J16" s="371">
        <v>0</v>
      </c>
      <c r="K16" s="371">
        <v>0</v>
      </c>
      <c r="L16" s="378">
        <f t="shared" si="1"/>
        <v>88822</v>
      </c>
      <c r="M16" s="371">
        <v>0</v>
      </c>
      <c r="N16" s="371">
        <v>18652620</v>
      </c>
      <c r="O16" s="371">
        <v>0</v>
      </c>
      <c r="P16" s="371">
        <v>0</v>
      </c>
      <c r="Q16" s="378">
        <f t="shared" si="2"/>
        <v>18652620</v>
      </c>
      <c r="R16" s="208"/>
    </row>
    <row r="17" spans="1:18" ht="15" customHeight="1" x14ac:dyDescent="0.2">
      <c r="A17" s="406">
        <v>7</v>
      </c>
      <c r="B17" s="407" t="s">
        <v>828</v>
      </c>
      <c r="C17" s="371">
        <v>80</v>
      </c>
      <c r="D17" s="371">
        <v>160022</v>
      </c>
      <c r="E17" s="371">
        <v>0</v>
      </c>
      <c r="F17" s="371">
        <v>20908</v>
      </c>
      <c r="G17" s="378">
        <f t="shared" si="0"/>
        <v>181010</v>
      </c>
      <c r="H17" s="371">
        <v>76</v>
      </c>
      <c r="I17" s="371">
        <v>149461</v>
      </c>
      <c r="J17" s="371">
        <v>0</v>
      </c>
      <c r="K17" s="371">
        <v>19789</v>
      </c>
      <c r="L17" s="378">
        <f t="shared" si="1"/>
        <v>169326</v>
      </c>
      <c r="M17" s="371">
        <v>15960</v>
      </c>
      <c r="N17" s="371">
        <v>31386810</v>
      </c>
      <c r="O17" s="371">
        <v>0</v>
      </c>
      <c r="P17" s="371">
        <v>4155690</v>
      </c>
      <c r="Q17" s="378">
        <f t="shared" si="2"/>
        <v>35558460</v>
      </c>
      <c r="R17" s="208"/>
    </row>
    <row r="18" spans="1:18" ht="15" customHeight="1" x14ac:dyDescent="0.2">
      <c r="A18" s="406">
        <v>8</v>
      </c>
      <c r="B18" s="407" t="s">
        <v>829</v>
      </c>
      <c r="C18" s="371">
        <v>0</v>
      </c>
      <c r="D18" s="371">
        <v>29001</v>
      </c>
      <c r="E18" s="371">
        <v>0</v>
      </c>
      <c r="F18" s="371">
        <v>0</v>
      </c>
      <c r="G18" s="378">
        <f t="shared" si="0"/>
        <v>29001</v>
      </c>
      <c r="H18" s="371">
        <v>0</v>
      </c>
      <c r="I18" s="371">
        <v>28389</v>
      </c>
      <c r="J18" s="371">
        <v>0</v>
      </c>
      <c r="K18" s="371">
        <v>0</v>
      </c>
      <c r="L18" s="378">
        <f t="shared" si="1"/>
        <v>28389</v>
      </c>
      <c r="M18" s="371">
        <v>0</v>
      </c>
      <c r="N18" s="371">
        <v>4740963</v>
      </c>
      <c r="O18" s="371">
        <v>0</v>
      </c>
      <c r="P18" s="371">
        <v>0</v>
      </c>
      <c r="Q18" s="378">
        <f t="shared" si="2"/>
        <v>4740963</v>
      </c>
      <c r="R18" s="208"/>
    </row>
    <row r="19" spans="1:18" ht="15" customHeight="1" x14ac:dyDescent="0.2">
      <c r="A19" s="406">
        <v>9</v>
      </c>
      <c r="B19" s="407" t="s">
        <v>830</v>
      </c>
      <c r="C19" s="371">
        <v>1491</v>
      </c>
      <c r="D19" s="371">
        <v>226390</v>
      </c>
      <c r="E19" s="371">
        <v>0</v>
      </c>
      <c r="F19" s="371">
        <v>13995</v>
      </c>
      <c r="G19" s="378">
        <f t="shared" si="0"/>
        <v>241876</v>
      </c>
      <c r="H19" s="371">
        <v>1431</v>
      </c>
      <c r="I19" s="371">
        <v>198072</v>
      </c>
      <c r="J19" s="371">
        <v>0</v>
      </c>
      <c r="K19" s="371">
        <v>13431</v>
      </c>
      <c r="L19" s="378">
        <f t="shared" si="1"/>
        <v>212934</v>
      </c>
      <c r="M19" s="371">
        <v>300510</v>
      </c>
      <c r="N19" s="371">
        <v>41595120</v>
      </c>
      <c r="O19" s="371">
        <v>0</v>
      </c>
      <c r="P19" s="371">
        <v>2820510</v>
      </c>
      <c r="Q19" s="378">
        <f t="shared" si="2"/>
        <v>44716140</v>
      </c>
      <c r="R19" s="208"/>
    </row>
    <row r="20" spans="1:18" s="249" customFormat="1" ht="15" customHeight="1" x14ac:dyDescent="0.2">
      <c r="A20" s="406">
        <v>10</v>
      </c>
      <c r="B20" s="407" t="s">
        <v>831</v>
      </c>
      <c r="C20" s="371">
        <v>0</v>
      </c>
      <c r="D20" s="371">
        <v>197229</v>
      </c>
      <c r="E20" s="371">
        <v>0</v>
      </c>
      <c r="F20" s="371">
        <v>3884</v>
      </c>
      <c r="G20" s="378">
        <f t="shared" si="0"/>
        <v>201113</v>
      </c>
      <c r="H20" s="371">
        <v>0</v>
      </c>
      <c r="I20" s="371">
        <v>184644</v>
      </c>
      <c r="J20" s="371">
        <v>0</v>
      </c>
      <c r="K20" s="371">
        <v>3695</v>
      </c>
      <c r="L20" s="378">
        <f t="shared" si="1"/>
        <v>188339</v>
      </c>
      <c r="M20" s="371">
        <v>0</v>
      </c>
      <c r="N20" s="371">
        <v>38775240</v>
      </c>
      <c r="O20" s="371">
        <v>0</v>
      </c>
      <c r="P20" s="371">
        <v>775950</v>
      </c>
      <c r="Q20" s="378">
        <f t="shared" si="2"/>
        <v>39551190</v>
      </c>
      <c r="R20" s="208"/>
    </row>
    <row r="21" spans="1:18" s="249" customFormat="1" ht="15" customHeight="1" x14ac:dyDescent="0.2">
      <c r="A21" s="406">
        <v>11</v>
      </c>
      <c r="B21" s="407" t="s">
        <v>832</v>
      </c>
      <c r="C21" s="371">
        <v>609</v>
      </c>
      <c r="D21" s="371">
        <v>110188</v>
      </c>
      <c r="E21" s="371">
        <v>0</v>
      </c>
      <c r="F21" s="371">
        <v>3286</v>
      </c>
      <c r="G21" s="378">
        <f t="shared" si="0"/>
        <v>114083</v>
      </c>
      <c r="H21" s="371">
        <v>588</v>
      </c>
      <c r="I21" s="371">
        <v>96298</v>
      </c>
      <c r="J21" s="371">
        <v>0</v>
      </c>
      <c r="K21" s="371">
        <v>3170</v>
      </c>
      <c r="L21" s="378">
        <f t="shared" si="1"/>
        <v>100056</v>
      </c>
      <c r="M21" s="371">
        <v>123480</v>
      </c>
      <c r="N21" s="371">
        <v>20222580</v>
      </c>
      <c r="O21" s="371">
        <v>0</v>
      </c>
      <c r="P21" s="371">
        <v>665700</v>
      </c>
      <c r="Q21" s="378">
        <f t="shared" si="2"/>
        <v>21011760</v>
      </c>
      <c r="R21" s="208"/>
    </row>
    <row r="22" spans="1:18" s="249" customFormat="1" ht="15" customHeight="1" x14ac:dyDescent="0.2">
      <c r="A22" s="406">
        <v>12</v>
      </c>
      <c r="B22" s="407" t="s">
        <v>833</v>
      </c>
      <c r="C22" s="371">
        <v>2712</v>
      </c>
      <c r="D22" s="371">
        <v>140326</v>
      </c>
      <c r="E22" s="371">
        <v>0</v>
      </c>
      <c r="F22" s="371">
        <v>585</v>
      </c>
      <c r="G22" s="378">
        <f t="shared" si="0"/>
        <v>143623</v>
      </c>
      <c r="H22" s="371">
        <v>2550</v>
      </c>
      <c r="I22" s="371">
        <v>117949</v>
      </c>
      <c r="J22" s="371">
        <v>0</v>
      </c>
      <c r="K22" s="371">
        <v>550</v>
      </c>
      <c r="L22" s="378">
        <f t="shared" si="1"/>
        <v>121049</v>
      </c>
      <c r="M22" s="371">
        <v>535500</v>
      </c>
      <c r="N22" s="371">
        <v>24769290</v>
      </c>
      <c r="O22" s="371">
        <v>0</v>
      </c>
      <c r="P22" s="371">
        <v>115499.99999999999</v>
      </c>
      <c r="Q22" s="378">
        <f t="shared" si="2"/>
        <v>25420290</v>
      </c>
      <c r="R22" s="208"/>
    </row>
    <row r="23" spans="1:18" s="249" customFormat="1" ht="15" customHeight="1" x14ac:dyDescent="0.2">
      <c r="A23" s="406">
        <v>13</v>
      </c>
      <c r="B23" s="407" t="s">
        <v>834</v>
      </c>
      <c r="C23" s="371">
        <v>422</v>
      </c>
      <c r="D23" s="371">
        <v>237889</v>
      </c>
      <c r="E23" s="371">
        <v>0</v>
      </c>
      <c r="F23" s="371">
        <v>26835</v>
      </c>
      <c r="G23" s="378">
        <f t="shared" si="0"/>
        <v>265146</v>
      </c>
      <c r="H23" s="371">
        <v>405</v>
      </c>
      <c r="I23" s="371">
        <v>207819</v>
      </c>
      <c r="J23" s="371">
        <v>0</v>
      </c>
      <c r="K23" s="371">
        <v>25786</v>
      </c>
      <c r="L23" s="378">
        <f t="shared" si="1"/>
        <v>234010</v>
      </c>
      <c r="M23" s="371">
        <v>85050</v>
      </c>
      <c r="N23" s="371">
        <v>43641990</v>
      </c>
      <c r="O23" s="371">
        <v>0</v>
      </c>
      <c r="P23" s="371">
        <v>5415060</v>
      </c>
      <c r="Q23" s="378">
        <f t="shared" si="2"/>
        <v>49142100</v>
      </c>
      <c r="R23" s="208"/>
    </row>
    <row r="24" spans="1:18" s="208" customFormat="1" ht="15" customHeight="1" x14ac:dyDescent="0.2">
      <c r="A24" s="406">
        <v>14</v>
      </c>
      <c r="B24" s="407" t="s">
        <v>835</v>
      </c>
      <c r="C24" s="371">
        <v>0</v>
      </c>
      <c r="D24" s="371">
        <v>410046</v>
      </c>
      <c r="E24" s="371">
        <v>0</v>
      </c>
      <c r="F24" s="371">
        <v>91956</v>
      </c>
      <c r="G24" s="378">
        <f t="shared" si="0"/>
        <v>502002</v>
      </c>
      <c r="H24" s="371">
        <v>0</v>
      </c>
      <c r="I24" s="371">
        <v>361022</v>
      </c>
      <c r="J24" s="371">
        <v>0</v>
      </c>
      <c r="K24" s="371">
        <v>82817</v>
      </c>
      <c r="L24" s="378">
        <f t="shared" si="1"/>
        <v>443839</v>
      </c>
      <c r="M24" s="371">
        <v>0</v>
      </c>
      <c r="N24" s="371">
        <v>75814620</v>
      </c>
      <c r="O24" s="371">
        <v>0</v>
      </c>
      <c r="P24" s="371">
        <v>17391570</v>
      </c>
      <c r="Q24" s="378">
        <f t="shared" si="2"/>
        <v>93206190</v>
      </c>
    </row>
    <row r="25" spans="1:18" s="249" customFormat="1" ht="15" customHeight="1" x14ac:dyDescent="0.2">
      <c r="A25" s="406">
        <v>15</v>
      </c>
      <c r="B25" s="407" t="s">
        <v>836</v>
      </c>
      <c r="C25" s="371">
        <v>0</v>
      </c>
      <c r="D25" s="371">
        <v>301158</v>
      </c>
      <c r="E25" s="371">
        <v>0</v>
      </c>
      <c r="F25" s="371">
        <v>0</v>
      </c>
      <c r="G25" s="378">
        <f t="shared" si="0"/>
        <v>301158</v>
      </c>
      <c r="H25" s="371">
        <v>0</v>
      </c>
      <c r="I25" s="371">
        <v>263603</v>
      </c>
      <c r="J25" s="371">
        <v>0</v>
      </c>
      <c r="K25" s="371">
        <v>0</v>
      </c>
      <c r="L25" s="378">
        <f t="shared" si="1"/>
        <v>263603</v>
      </c>
      <c r="M25" s="371">
        <v>0</v>
      </c>
      <c r="N25" s="371">
        <v>55356630</v>
      </c>
      <c r="O25" s="371">
        <v>0</v>
      </c>
      <c r="P25" s="371">
        <v>0</v>
      </c>
      <c r="Q25" s="378">
        <f t="shared" si="2"/>
        <v>55356630</v>
      </c>
      <c r="R25" s="208"/>
    </row>
    <row r="26" spans="1:18" s="249" customFormat="1" ht="15" customHeight="1" x14ac:dyDescent="0.2">
      <c r="A26" s="406">
        <v>16</v>
      </c>
      <c r="B26" s="407" t="s">
        <v>837</v>
      </c>
      <c r="C26" s="371">
        <v>877</v>
      </c>
      <c r="D26" s="371">
        <v>229595</v>
      </c>
      <c r="E26" s="371">
        <v>0</v>
      </c>
      <c r="F26" s="371">
        <v>6094</v>
      </c>
      <c r="G26" s="378">
        <f t="shared" si="0"/>
        <v>236566</v>
      </c>
      <c r="H26" s="371">
        <v>828</v>
      </c>
      <c r="I26" s="371">
        <v>211646</v>
      </c>
      <c r="J26" s="371">
        <v>0</v>
      </c>
      <c r="K26" s="371">
        <v>5750</v>
      </c>
      <c r="L26" s="378">
        <f t="shared" si="1"/>
        <v>218224</v>
      </c>
      <c r="M26" s="371">
        <v>173880</v>
      </c>
      <c r="N26" s="371">
        <v>44445660</v>
      </c>
      <c r="O26" s="371">
        <v>0</v>
      </c>
      <c r="P26" s="371">
        <v>1207500</v>
      </c>
      <c r="Q26" s="378">
        <f t="shared" si="2"/>
        <v>45827040</v>
      </c>
      <c r="R26" s="208"/>
    </row>
    <row r="27" spans="1:18" s="249" customFormat="1" ht="15" customHeight="1" x14ac:dyDescent="0.2">
      <c r="A27" s="406">
        <v>17</v>
      </c>
      <c r="B27" s="407" t="s">
        <v>838</v>
      </c>
      <c r="C27" s="371">
        <v>0</v>
      </c>
      <c r="D27" s="371">
        <v>245275</v>
      </c>
      <c r="E27" s="371">
        <v>0</v>
      </c>
      <c r="F27" s="371">
        <v>6522</v>
      </c>
      <c r="G27" s="378">
        <f t="shared" si="0"/>
        <v>251797</v>
      </c>
      <c r="H27" s="371">
        <v>0</v>
      </c>
      <c r="I27" s="371">
        <v>216781</v>
      </c>
      <c r="J27" s="371">
        <v>0</v>
      </c>
      <c r="K27" s="371">
        <v>6140</v>
      </c>
      <c r="L27" s="378">
        <f t="shared" si="1"/>
        <v>222921</v>
      </c>
      <c r="M27" s="371">
        <v>0</v>
      </c>
      <c r="N27" s="371">
        <v>45524010</v>
      </c>
      <c r="O27" s="371">
        <v>0</v>
      </c>
      <c r="P27" s="371">
        <v>1289400</v>
      </c>
      <c r="Q27" s="378">
        <f t="shared" si="2"/>
        <v>46813410</v>
      </c>
      <c r="R27" s="208"/>
    </row>
    <row r="28" spans="1:18" ht="15" customHeight="1" x14ac:dyDescent="0.2">
      <c r="A28" s="406">
        <v>18</v>
      </c>
      <c r="B28" s="407" t="s">
        <v>839</v>
      </c>
      <c r="C28" s="371">
        <v>1440</v>
      </c>
      <c r="D28" s="371">
        <v>364062</v>
      </c>
      <c r="E28" s="371">
        <v>0</v>
      </c>
      <c r="F28" s="371">
        <v>25373</v>
      </c>
      <c r="G28" s="378">
        <f t="shared" si="0"/>
        <v>390875</v>
      </c>
      <c r="H28" s="371">
        <v>1355</v>
      </c>
      <c r="I28" s="371">
        <v>341095</v>
      </c>
      <c r="J28" s="371">
        <v>0</v>
      </c>
      <c r="K28" s="371">
        <v>23871</v>
      </c>
      <c r="L28" s="378">
        <f t="shared" si="1"/>
        <v>366321</v>
      </c>
      <c r="M28" s="371">
        <v>284550</v>
      </c>
      <c r="N28" s="371">
        <v>71629950</v>
      </c>
      <c r="O28" s="371">
        <v>0</v>
      </c>
      <c r="P28" s="371">
        <v>5012910</v>
      </c>
      <c r="Q28" s="378">
        <f t="shared" si="2"/>
        <v>76927410</v>
      </c>
      <c r="R28" s="208"/>
    </row>
    <row r="29" spans="1:18" ht="15" customHeight="1" x14ac:dyDescent="0.2">
      <c r="A29" s="406">
        <v>19</v>
      </c>
      <c r="B29" s="407" t="s">
        <v>840</v>
      </c>
      <c r="C29" s="371">
        <v>0</v>
      </c>
      <c r="D29" s="371">
        <v>408399</v>
      </c>
      <c r="E29" s="371">
        <v>0</v>
      </c>
      <c r="F29" s="371">
        <v>4845</v>
      </c>
      <c r="G29" s="378">
        <f t="shared" si="0"/>
        <v>413244</v>
      </c>
      <c r="H29" s="371">
        <v>0</v>
      </c>
      <c r="I29" s="371">
        <v>383364</v>
      </c>
      <c r="J29" s="371">
        <v>0</v>
      </c>
      <c r="K29" s="371">
        <v>4548</v>
      </c>
      <c r="L29" s="378">
        <f t="shared" si="1"/>
        <v>387912</v>
      </c>
      <c r="M29" s="371">
        <v>0</v>
      </c>
      <c r="N29" s="371">
        <v>80506440</v>
      </c>
      <c r="O29" s="371">
        <v>0</v>
      </c>
      <c r="P29" s="371">
        <v>955080.00000000012</v>
      </c>
      <c r="Q29" s="378">
        <f t="shared" si="2"/>
        <v>81461520</v>
      </c>
      <c r="R29" s="208"/>
    </row>
    <row r="30" spans="1:18" ht="15" customHeight="1" x14ac:dyDescent="0.2">
      <c r="A30" s="406">
        <v>20</v>
      </c>
      <c r="B30" s="407" t="s">
        <v>841</v>
      </c>
      <c r="C30" s="371">
        <v>584</v>
      </c>
      <c r="D30" s="371">
        <v>175829</v>
      </c>
      <c r="E30" s="371">
        <v>0</v>
      </c>
      <c r="F30" s="371">
        <v>1417</v>
      </c>
      <c r="G30" s="378">
        <f t="shared" si="0"/>
        <v>177830</v>
      </c>
      <c r="H30" s="371">
        <v>551</v>
      </c>
      <c r="I30" s="371">
        <v>166018</v>
      </c>
      <c r="J30" s="371">
        <v>0</v>
      </c>
      <c r="K30" s="371">
        <v>1338</v>
      </c>
      <c r="L30" s="378">
        <f t="shared" si="1"/>
        <v>167907</v>
      </c>
      <c r="M30" s="371">
        <v>115710</v>
      </c>
      <c r="N30" s="371">
        <v>34863780</v>
      </c>
      <c r="O30" s="371">
        <v>0</v>
      </c>
      <c r="P30" s="371">
        <v>280980</v>
      </c>
      <c r="Q30" s="378">
        <f t="shared" si="2"/>
        <v>35260470</v>
      </c>
      <c r="R30" s="208"/>
    </row>
    <row r="31" spans="1:18" ht="15" customHeight="1" x14ac:dyDescent="0.2">
      <c r="A31" s="406">
        <v>21</v>
      </c>
      <c r="B31" s="407" t="s">
        <v>842</v>
      </c>
      <c r="C31" s="371">
        <v>0</v>
      </c>
      <c r="D31" s="371">
        <v>49292</v>
      </c>
      <c r="E31" s="371">
        <v>0</v>
      </c>
      <c r="F31" s="371">
        <v>0</v>
      </c>
      <c r="G31" s="378">
        <f t="shared" si="0"/>
        <v>49292</v>
      </c>
      <c r="H31" s="371">
        <v>0</v>
      </c>
      <c r="I31" s="371">
        <v>44857</v>
      </c>
      <c r="J31" s="371">
        <v>0</v>
      </c>
      <c r="K31" s="371">
        <v>0</v>
      </c>
      <c r="L31" s="378">
        <f t="shared" si="1"/>
        <v>44857</v>
      </c>
      <c r="M31" s="371">
        <v>0</v>
      </c>
      <c r="N31" s="371">
        <v>9419970</v>
      </c>
      <c r="O31" s="371">
        <v>0</v>
      </c>
      <c r="P31" s="371">
        <v>0</v>
      </c>
      <c r="Q31" s="378">
        <f t="shared" si="2"/>
        <v>9419970</v>
      </c>
      <c r="R31" s="208"/>
    </row>
    <row r="32" spans="1:18" ht="15" customHeight="1" x14ac:dyDescent="0.2">
      <c r="A32" s="406">
        <v>22</v>
      </c>
      <c r="B32" s="407" t="s">
        <v>843</v>
      </c>
      <c r="C32" s="371">
        <v>389</v>
      </c>
      <c r="D32" s="371">
        <v>116929</v>
      </c>
      <c r="E32" s="371">
        <v>0</v>
      </c>
      <c r="F32" s="371">
        <v>555</v>
      </c>
      <c r="G32" s="378">
        <f t="shared" si="0"/>
        <v>117873</v>
      </c>
      <c r="H32" s="371">
        <v>367</v>
      </c>
      <c r="I32" s="371">
        <v>100508</v>
      </c>
      <c r="J32" s="371">
        <v>0</v>
      </c>
      <c r="K32" s="371">
        <v>523</v>
      </c>
      <c r="L32" s="378">
        <f t="shared" si="1"/>
        <v>101398</v>
      </c>
      <c r="M32" s="371">
        <v>77070</v>
      </c>
      <c r="N32" s="371">
        <v>21106680</v>
      </c>
      <c r="O32" s="371">
        <v>0</v>
      </c>
      <c r="P32" s="371">
        <v>109829.99999999999</v>
      </c>
      <c r="Q32" s="378">
        <f t="shared" si="2"/>
        <v>21293580</v>
      </c>
      <c r="R32" s="208"/>
    </row>
    <row r="33" spans="1:18" ht="15" customHeight="1" x14ac:dyDescent="0.2">
      <c r="A33" s="406">
        <v>23</v>
      </c>
      <c r="B33" s="407" t="s">
        <v>844</v>
      </c>
      <c r="C33" s="371">
        <v>0</v>
      </c>
      <c r="D33" s="371">
        <v>62276</v>
      </c>
      <c r="E33" s="371">
        <v>0</v>
      </c>
      <c r="F33" s="371">
        <v>0</v>
      </c>
      <c r="G33" s="378">
        <f t="shared" si="0"/>
        <v>62276</v>
      </c>
      <c r="H33" s="371">
        <v>0</v>
      </c>
      <c r="I33" s="371">
        <v>57685</v>
      </c>
      <c r="J33" s="371">
        <v>0</v>
      </c>
      <c r="K33" s="371">
        <v>0</v>
      </c>
      <c r="L33" s="378">
        <f t="shared" si="1"/>
        <v>57685</v>
      </c>
      <c r="M33" s="371">
        <v>0</v>
      </c>
      <c r="N33" s="371">
        <v>12113850</v>
      </c>
      <c r="O33" s="371">
        <v>0</v>
      </c>
      <c r="P33" s="371">
        <v>0</v>
      </c>
      <c r="Q33" s="378">
        <f t="shared" si="2"/>
        <v>12113850</v>
      </c>
      <c r="R33" s="208"/>
    </row>
    <row r="34" spans="1:18" ht="15" customHeight="1" x14ac:dyDescent="0.2">
      <c r="A34" s="408">
        <v>24</v>
      </c>
      <c r="B34" s="407" t="s">
        <v>845</v>
      </c>
      <c r="C34" s="371">
        <v>0</v>
      </c>
      <c r="D34" s="371">
        <v>0</v>
      </c>
      <c r="E34" s="371">
        <v>0</v>
      </c>
      <c r="F34" s="371">
        <v>0</v>
      </c>
      <c r="G34" s="378">
        <f t="shared" si="0"/>
        <v>0</v>
      </c>
      <c r="H34" s="409">
        <v>0</v>
      </c>
      <c r="I34" s="409">
        <v>0</v>
      </c>
      <c r="J34" s="409">
        <v>0</v>
      </c>
      <c r="K34" s="409">
        <v>0</v>
      </c>
      <c r="L34" s="378">
        <f t="shared" si="1"/>
        <v>0</v>
      </c>
      <c r="M34" s="211">
        <v>0</v>
      </c>
      <c r="N34" s="211">
        <v>0</v>
      </c>
      <c r="O34" s="211">
        <v>0</v>
      </c>
      <c r="P34" s="211">
        <v>0</v>
      </c>
      <c r="Q34" s="378">
        <f t="shared" si="2"/>
        <v>0</v>
      </c>
      <c r="R34" s="208"/>
    </row>
    <row r="35" spans="1:18" ht="15" customHeight="1" x14ac:dyDescent="0.2">
      <c r="A35" s="822" t="s">
        <v>16</v>
      </c>
      <c r="B35" s="823"/>
      <c r="C35" s="378">
        <f>SUM(C11:C34)</f>
        <v>9820</v>
      </c>
      <c r="D35" s="378">
        <f>SUM(D11:D34)</f>
        <v>4423587</v>
      </c>
      <c r="E35" s="378">
        <f>SUM(E11:E34)</f>
        <v>0</v>
      </c>
      <c r="F35" s="378">
        <f>SUM(F11:F34)</f>
        <v>217867</v>
      </c>
      <c r="G35" s="378">
        <f t="shared" si="0"/>
        <v>4651274</v>
      </c>
      <c r="H35" s="378">
        <f>SUM(H11:H34)</f>
        <v>9296</v>
      </c>
      <c r="I35" s="378">
        <f>SUM(I11:I34)</f>
        <v>4019365</v>
      </c>
      <c r="J35" s="378">
        <f>SUM(J11:J34)</f>
        <v>0</v>
      </c>
      <c r="K35" s="378">
        <f>SUM(K11:K34)</f>
        <v>202312</v>
      </c>
      <c r="L35" s="378">
        <f t="shared" si="1"/>
        <v>4230973</v>
      </c>
      <c r="M35" s="379">
        <f>SUM(M11:M34)</f>
        <v>1952160</v>
      </c>
      <c r="N35" s="379">
        <f>SUM(N11:N34)</f>
        <v>842845923</v>
      </c>
      <c r="O35" s="378">
        <f>SUM(O11:O34)</f>
        <v>0</v>
      </c>
      <c r="P35" s="379">
        <f>SUM(P11:P34)</f>
        <v>42485520</v>
      </c>
      <c r="Q35" s="378">
        <f t="shared" si="2"/>
        <v>887283603</v>
      </c>
    </row>
    <row r="36" spans="1:18" x14ac:dyDescent="0.2">
      <c r="A36" s="6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8" s="396" customFormat="1" x14ac:dyDescent="0.2">
      <c r="A37" s="6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8" s="396" customFormat="1" x14ac:dyDescent="0.2">
      <c r="A38" s="6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8" x14ac:dyDescent="0.2">
      <c r="A39" s="6" t="s">
        <v>8</v>
      </c>
      <c r="B39"/>
      <c r="C39"/>
      <c r="D39"/>
      <c r="Q39" s="375"/>
    </row>
    <row r="40" spans="1:18" x14ac:dyDescent="0.2">
      <c r="A40" t="s">
        <v>9</v>
      </c>
      <c r="B40"/>
      <c r="C40"/>
      <c r="D40"/>
      <c r="L40" s="377"/>
      <c r="Q40" s="373"/>
    </row>
    <row r="41" spans="1:18" x14ac:dyDescent="0.2">
      <c r="A41" t="s">
        <v>10</v>
      </c>
      <c r="B41"/>
      <c r="C41"/>
      <c r="D41"/>
      <c r="I41" s="7"/>
      <c r="J41" s="7"/>
      <c r="K41" s="7"/>
      <c r="L41" s="7"/>
      <c r="P41" s="402"/>
      <c r="Q41" s="373"/>
    </row>
    <row r="42" spans="1:18" customFormat="1" x14ac:dyDescent="0.2">
      <c r="A42" s="11" t="s">
        <v>437</v>
      </c>
      <c r="J42" s="7"/>
      <c r="K42" s="7"/>
      <c r="L42" s="7"/>
      <c r="Q42" s="377"/>
    </row>
    <row r="43" spans="1:18" customFormat="1" x14ac:dyDescent="0.2">
      <c r="C43" s="11" t="s">
        <v>439</v>
      </c>
      <c r="E43" s="8"/>
      <c r="F43" s="8"/>
      <c r="G43" s="8"/>
      <c r="H43" s="8"/>
      <c r="I43" s="8"/>
      <c r="J43" s="8"/>
      <c r="K43" s="8"/>
      <c r="L43" s="8"/>
      <c r="M43" s="8"/>
      <c r="Q43" s="377"/>
    </row>
    <row r="45" spans="1:18" ht="12.75" customHeight="1" x14ac:dyDescent="0.2">
      <c r="A45" s="10" t="s">
        <v>1117</v>
      </c>
      <c r="B45" s="10"/>
      <c r="C45" s="10"/>
      <c r="D45" s="10"/>
      <c r="E45" s="10"/>
      <c r="F45" s="10"/>
      <c r="G45" s="749" t="s">
        <v>1118</v>
      </c>
      <c r="H45" s="749"/>
      <c r="I45" s="749"/>
      <c r="J45" s="749"/>
      <c r="L45" s="10"/>
      <c r="M45" s="749" t="s">
        <v>1116</v>
      </c>
      <c r="N45" s="749"/>
      <c r="O45" s="749"/>
      <c r="P45" s="749"/>
      <c r="Q45" s="749"/>
    </row>
    <row r="46" spans="1:18" ht="12.75" customHeight="1" x14ac:dyDescent="0.2">
      <c r="A46" s="400"/>
      <c r="B46" s="400"/>
      <c r="C46" s="400"/>
      <c r="D46" s="400"/>
      <c r="E46" s="400"/>
      <c r="F46" s="400"/>
      <c r="G46" s="748" t="s">
        <v>1115</v>
      </c>
      <c r="H46" s="748"/>
      <c r="I46" s="748"/>
      <c r="J46" s="748"/>
      <c r="K46" s="400"/>
      <c r="L46" s="10"/>
      <c r="M46" s="832" t="s">
        <v>1115</v>
      </c>
      <c r="N46" s="832"/>
      <c r="O46" s="832"/>
      <c r="P46" s="832"/>
      <c r="Q46" s="832"/>
    </row>
    <row r="47" spans="1:18" ht="12.75" customHeight="1" x14ac:dyDescent="0.2">
      <c r="A47" s="400" t="s">
        <v>287</v>
      </c>
      <c r="B47" s="400"/>
      <c r="C47" s="400"/>
      <c r="D47" s="400"/>
      <c r="E47" s="400"/>
      <c r="F47" s="400"/>
      <c r="G47" s="748" t="s">
        <v>1119</v>
      </c>
      <c r="H47" s="748"/>
      <c r="I47" s="748"/>
      <c r="J47" s="748"/>
      <c r="K47" s="400"/>
      <c r="L47" s="10"/>
      <c r="M47" s="10"/>
      <c r="N47" s="10"/>
      <c r="O47" s="10"/>
      <c r="P47" s="10"/>
      <c r="Q47" s="10"/>
      <c r="R47" s="400"/>
    </row>
    <row r="48" spans="1:18" x14ac:dyDescent="0.2">
      <c r="A48" s="10"/>
      <c r="B48" s="10"/>
      <c r="C48" s="10"/>
      <c r="D48" s="10"/>
      <c r="E48" s="10"/>
      <c r="F48" s="10"/>
      <c r="L48" s="10"/>
      <c r="M48" s="10"/>
      <c r="N48" s="10"/>
      <c r="O48" s="10"/>
      <c r="P48" s="10"/>
      <c r="Q48" s="10"/>
    </row>
    <row r="49" spans="1:12" x14ac:dyDescent="0.2">
      <c r="A49" s="840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</row>
  </sheetData>
  <mergeCells count="17">
    <mergeCell ref="G47:J47"/>
    <mergeCell ref="A35:B35"/>
    <mergeCell ref="A49:L49"/>
    <mergeCell ref="M46:Q46"/>
    <mergeCell ref="M45:Q45"/>
    <mergeCell ref="G45:J45"/>
    <mergeCell ref="G46:J46"/>
    <mergeCell ref="O1:Q1"/>
    <mergeCell ref="A2:L2"/>
    <mergeCell ref="A3:L3"/>
    <mergeCell ref="A5:L5"/>
    <mergeCell ref="M8:Q8"/>
    <mergeCell ref="A8:A9"/>
    <mergeCell ref="B8:B9"/>
    <mergeCell ref="N7:R7"/>
    <mergeCell ref="C8:G8"/>
    <mergeCell ref="H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1"/>
  <sheetViews>
    <sheetView view="pageBreakPreview" topLeftCell="A16" zoomScaleNormal="100" zoomScaleSheetLayoutView="100" workbookViewId="0">
      <selection activeCell="J29" sqref="J29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818" t="s">
        <v>0</v>
      </c>
      <c r="B1" s="818"/>
      <c r="C1" s="818"/>
      <c r="D1" s="818"/>
      <c r="E1" s="818"/>
      <c r="G1" s="157" t="s">
        <v>713</v>
      </c>
    </row>
    <row r="2" spans="1:7" ht="21" x14ac:dyDescent="0.35">
      <c r="A2" s="819" t="s">
        <v>663</v>
      </c>
      <c r="B2" s="819"/>
      <c r="C2" s="819"/>
      <c r="D2" s="819"/>
      <c r="E2" s="819"/>
      <c r="F2" s="819"/>
    </row>
    <row r="3" spans="1:7" ht="15" x14ac:dyDescent="0.3">
      <c r="A3" s="159"/>
      <c r="B3" s="159"/>
    </row>
    <row r="4" spans="1:7" ht="18" customHeight="1" x14ac:dyDescent="0.35">
      <c r="A4" s="820" t="s">
        <v>714</v>
      </c>
      <c r="B4" s="820"/>
      <c r="C4" s="820"/>
      <c r="D4" s="820"/>
      <c r="E4" s="820"/>
      <c r="F4" s="820"/>
    </row>
    <row r="5" spans="1:7" x14ac:dyDescent="0.2">
      <c r="A5" s="27" t="s">
        <v>870</v>
      </c>
      <c r="B5" s="27"/>
      <c r="C5" s="10"/>
      <c r="D5" s="10"/>
    </row>
    <row r="6" spans="1:7" ht="15" x14ac:dyDescent="0.3">
      <c r="A6" s="160"/>
      <c r="B6" s="160"/>
      <c r="F6" s="88" t="s">
        <v>1041</v>
      </c>
      <c r="G6" s="95"/>
    </row>
    <row r="7" spans="1:7" ht="42" customHeight="1" x14ac:dyDescent="0.2">
      <c r="A7" s="312" t="s">
        <v>2</v>
      </c>
      <c r="B7" s="312" t="s">
        <v>3</v>
      </c>
      <c r="C7" s="254" t="s">
        <v>715</v>
      </c>
      <c r="D7" s="254" t="s">
        <v>716</v>
      </c>
      <c r="E7" s="254" t="s">
        <v>717</v>
      </c>
      <c r="F7" s="254" t="s">
        <v>718</v>
      </c>
      <c r="G7" s="338" t="s">
        <v>719</v>
      </c>
    </row>
    <row r="8" spans="1:7" s="157" customFormat="1" ht="15" x14ac:dyDescent="0.25">
      <c r="A8" s="339" t="s">
        <v>268</v>
      </c>
      <c r="B8" s="339" t="s">
        <v>269</v>
      </c>
      <c r="C8" s="339" t="s">
        <v>270</v>
      </c>
      <c r="D8" s="339" t="s">
        <v>271</v>
      </c>
      <c r="E8" s="339" t="s">
        <v>272</v>
      </c>
      <c r="F8" s="339" t="s">
        <v>273</v>
      </c>
      <c r="G8" s="339" t="s">
        <v>274</v>
      </c>
    </row>
    <row r="9" spans="1:7" s="157" customFormat="1" ht="15" x14ac:dyDescent="0.25">
      <c r="A9" s="248">
        <v>1</v>
      </c>
      <c r="B9" s="252" t="s">
        <v>822</v>
      </c>
      <c r="C9" s="367">
        <f>'enrolment vs availed_PY'!G11+'enrolment vs availed_UPY'!G11</f>
        <v>186780</v>
      </c>
      <c r="D9" s="367">
        <v>119221.674</v>
      </c>
      <c r="E9" s="367">
        <v>9080.2493400000003</v>
      </c>
      <c r="F9" s="367">
        <v>67558.326000000001</v>
      </c>
      <c r="G9" s="367">
        <v>0</v>
      </c>
    </row>
    <row r="10" spans="1:7" s="157" customFormat="1" ht="15" x14ac:dyDescent="0.25">
      <c r="A10" s="248">
        <v>2</v>
      </c>
      <c r="B10" s="252" t="s">
        <v>823</v>
      </c>
      <c r="C10" s="367">
        <f>'enrolment vs availed_PY'!G12+'enrolment vs availed_UPY'!G12</f>
        <v>505344</v>
      </c>
      <c r="D10" s="367">
        <v>361573.63199999998</v>
      </c>
      <c r="E10" s="367">
        <v>12939.333120000001</v>
      </c>
      <c r="F10" s="367">
        <v>143770.36800000002</v>
      </c>
      <c r="G10" s="367">
        <v>0</v>
      </c>
    </row>
    <row r="11" spans="1:7" s="157" customFormat="1" ht="15" x14ac:dyDescent="0.25">
      <c r="A11" s="248">
        <v>3</v>
      </c>
      <c r="B11" s="252" t="s">
        <v>824</v>
      </c>
      <c r="C11" s="367">
        <f>'enrolment vs availed_PY'!G13+'enrolment vs availed_UPY'!G13</f>
        <v>534355</v>
      </c>
      <c r="D11" s="367">
        <v>409315.93</v>
      </c>
      <c r="E11" s="367">
        <v>11253.516300000001</v>
      </c>
      <c r="F11" s="367">
        <v>125039.07</v>
      </c>
      <c r="G11" s="367">
        <v>0</v>
      </c>
    </row>
    <row r="12" spans="1:7" s="157" customFormat="1" ht="15" x14ac:dyDescent="0.25">
      <c r="A12" s="248">
        <v>4</v>
      </c>
      <c r="B12" s="252" t="s">
        <v>825</v>
      </c>
      <c r="C12" s="367">
        <f>'enrolment vs availed_PY'!G14+'enrolment vs availed_UPY'!G14</f>
        <v>590591</v>
      </c>
      <c r="D12" s="367">
        <v>402901.18019999994</v>
      </c>
      <c r="E12" s="367">
        <v>16892.083782000005</v>
      </c>
      <c r="F12" s="367">
        <v>187689.81980000006</v>
      </c>
      <c r="G12" s="367">
        <v>0</v>
      </c>
    </row>
    <row r="13" spans="1:7" s="157" customFormat="1" ht="15" x14ac:dyDescent="0.25">
      <c r="A13" s="248">
        <v>5</v>
      </c>
      <c r="B13" s="252" t="s">
        <v>826</v>
      </c>
      <c r="C13" s="367">
        <f>'enrolment vs availed_PY'!G15+'enrolment vs availed_UPY'!G15</f>
        <v>427606</v>
      </c>
      <c r="D13" s="367">
        <v>304113.3872</v>
      </c>
      <c r="E13" s="367">
        <v>11114.335152</v>
      </c>
      <c r="F13" s="367">
        <v>123492.6128</v>
      </c>
      <c r="G13" s="367">
        <v>0</v>
      </c>
    </row>
    <row r="14" spans="1:7" s="157" customFormat="1" ht="15" x14ac:dyDescent="0.25">
      <c r="A14" s="248">
        <v>6</v>
      </c>
      <c r="B14" s="252" t="s">
        <v>827</v>
      </c>
      <c r="C14" s="367">
        <f>'enrolment vs availed_PY'!G16+'enrolment vs availed_UPY'!G16</f>
        <v>237063</v>
      </c>
      <c r="D14" s="367">
        <v>164687.6661</v>
      </c>
      <c r="E14" s="367">
        <v>6513.7800509999997</v>
      </c>
      <c r="F14" s="367">
        <v>72375.333899999998</v>
      </c>
      <c r="G14" s="367">
        <v>0</v>
      </c>
    </row>
    <row r="15" spans="1:7" s="157" customFormat="1" ht="15" x14ac:dyDescent="0.25">
      <c r="A15" s="248">
        <v>7</v>
      </c>
      <c r="B15" s="252" t="s">
        <v>828</v>
      </c>
      <c r="C15" s="367">
        <f>'enrolment vs availed_PY'!G17+'enrolment vs availed_UPY'!G17</f>
        <v>552831</v>
      </c>
      <c r="D15" s="367">
        <v>396766.80869999999</v>
      </c>
      <c r="E15" s="367">
        <v>14045.777217000001</v>
      </c>
      <c r="F15" s="367">
        <v>156064.19130000001</v>
      </c>
      <c r="G15" s="367">
        <v>0</v>
      </c>
    </row>
    <row r="16" spans="1:7" s="157" customFormat="1" ht="15" x14ac:dyDescent="0.25">
      <c r="A16" s="248">
        <v>8</v>
      </c>
      <c r="B16" s="252" t="s">
        <v>829</v>
      </c>
      <c r="C16" s="367">
        <f>'enrolment vs availed_PY'!G18+'enrolment vs availed_UPY'!G18</f>
        <v>80592</v>
      </c>
      <c r="D16" s="367">
        <v>45461.947199999995</v>
      </c>
      <c r="E16" s="367">
        <v>3161.7047520000006</v>
      </c>
      <c r="F16" s="367">
        <v>35130.052800000005</v>
      </c>
      <c r="G16" s="367">
        <v>0</v>
      </c>
    </row>
    <row r="17" spans="1:7" s="157" customFormat="1" ht="15" x14ac:dyDescent="0.25">
      <c r="A17" s="248">
        <v>9</v>
      </c>
      <c r="B17" s="252" t="s">
        <v>830</v>
      </c>
      <c r="C17" s="367">
        <f>'enrolment vs availed_PY'!G19+'enrolment vs availed_UPY'!G19</f>
        <v>589621</v>
      </c>
      <c r="D17" s="367">
        <v>416095.53969999996</v>
      </c>
      <c r="E17" s="367">
        <v>15617.291427000002</v>
      </c>
      <c r="F17" s="367">
        <v>173525.46030000004</v>
      </c>
      <c r="G17" s="367">
        <v>0</v>
      </c>
    </row>
    <row r="18" spans="1:7" s="157" customFormat="1" ht="15" x14ac:dyDescent="0.25">
      <c r="A18" s="248">
        <v>10</v>
      </c>
      <c r="B18" s="252" t="s">
        <v>831</v>
      </c>
      <c r="C18" s="367">
        <f>'enrolment vs availed_PY'!G20+'enrolment vs availed_UPY'!G20</f>
        <v>506058</v>
      </c>
      <c r="D18" s="367">
        <v>351609.09840000002</v>
      </c>
      <c r="E18" s="367">
        <v>13900.401143999998</v>
      </c>
      <c r="F18" s="367">
        <v>154448.90159999998</v>
      </c>
      <c r="G18" s="367">
        <v>0</v>
      </c>
    </row>
    <row r="19" spans="1:7" s="157" customFormat="1" ht="15" x14ac:dyDescent="0.25">
      <c r="A19" s="248">
        <v>11</v>
      </c>
      <c r="B19" s="252" t="s">
        <v>832</v>
      </c>
      <c r="C19" s="367">
        <f>'enrolment vs availed_PY'!G21+'enrolment vs availed_UPY'!G21</f>
        <v>301309</v>
      </c>
      <c r="D19" s="367">
        <v>192325.53469999999</v>
      </c>
      <c r="E19" s="367">
        <v>9808.5118770000008</v>
      </c>
      <c r="F19" s="367">
        <v>108983.46530000001</v>
      </c>
      <c r="G19" s="367">
        <v>0</v>
      </c>
    </row>
    <row r="20" spans="1:7" s="157" customFormat="1" ht="15" x14ac:dyDescent="0.25">
      <c r="A20" s="248">
        <v>12</v>
      </c>
      <c r="B20" s="252" t="s">
        <v>833</v>
      </c>
      <c r="C20" s="367">
        <f>'enrolment vs availed_PY'!G22+'enrolment vs availed_UPY'!G22</f>
        <v>267129</v>
      </c>
      <c r="D20" s="367">
        <v>148256.595</v>
      </c>
      <c r="E20" s="367">
        <v>10698.516450000001</v>
      </c>
      <c r="F20" s="367">
        <v>118872.405</v>
      </c>
      <c r="G20" s="367">
        <v>0</v>
      </c>
    </row>
    <row r="21" spans="1:7" s="157" customFormat="1" ht="15" x14ac:dyDescent="0.25">
      <c r="A21" s="248">
        <v>13</v>
      </c>
      <c r="B21" s="252" t="s">
        <v>834</v>
      </c>
      <c r="C21" s="367">
        <f>'enrolment vs availed_PY'!G23+'enrolment vs availed_UPY'!G23</f>
        <v>702436</v>
      </c>
      <c r="D21" s="367">
        <v>521277.75559999997</v>
      </c>
      <c r="E21" s="367">
        <v>16304.241996000002</v>
      </c>
      <c r="F21" s="367">
        <v>181158.24440000003</v>
      </c>
      <c r="G21" s="367">
        <v>0</v>
      </c>
    </row>
    <row r="22" spans="1:7" s="157" customFormat="1" ht="15" x14ac:dyDescent="0.25">
      <c r="A22" s="248">
        <v>14</v>
      </c>
      <c r="B22" s="252" t="s">
        <v>835</v>
      </c>
      <c r="C22" s="367">
        <f>'enrolment vs availed_PY'!G24+'enrolment vs availed_UPY'!G24</f>
        <v>1269190</v>
      </c>
      <c r="D22" s="367">
        <v>982606.89799999993</v>
      </c>
      <c r="E22" s="367">
        <v>25792.479180000006</v>
      </c>
      <c r="F22" s="367">
        <v>286583.10200000007</v>
      </c>
      <c r="G22" s="367">
        <v>0</v>
      </c>
    </row>
    <row r="23" spans="1:7" s="157" customFormat="1" ht="15" x14ac:dyDescent="0.25">
      <c r="A23" s="248">
        <v>15</v>
      </c>
      <c r="B23" s="252" t="s">
        <v>836</v>
      </c>
      <c r="C23" s="367">
        <f>'enrolment vs availed_PY'!G25+'enrolment vs availed_UPY'!G25</f>
        <v>718057</v>
      </c>
      <c r="D23" s="367">
        <v>536388.57900000003</v>
      </c>
      <c r="E23" s="367">
        <v>16350.157889999999</v>
      </c>
      <c r="F23" s="367">
        <v>181668.42099999997</v>
      </c>
      <c r="G23" s="367">
        <v>0</v>
      </c>
    </row>
    <row r="24" spans="1:7" s="157" customFormat="1" ht="15" x14ac:dyDescent="0.25">
      <c r="A24" s="248">
        <v>16</v>
      </c>
      <c r="B24" s="252" t="s">
        <v>837</v>
      </c>
      <c r="C24" s="367">
        <f>'enrolment vs availed_PY'!G26+'enrolment vs availed_UPY'!G26</f>
        <v>665021</v>
      </c>
      <c r="D24" s="367">
        <v>472164.91</v>
      </c>
      <c r="E24" s="367">
        <v>17357.048100000004</v>
      </c>
      <c r="F24" s="367">
        <v>192856.09000000003</v>
      </c>
      <c r="G24" s="367">
        <v>0</v>
      </c>
    </row>
    <row r="25" spans="1:7" s="157" customFormat="1" ht="15" x14ac:dyDescent="0.25">
      <c r="A25" s="248">
        <v>17</v>
      </c>
      <c r="B25" s="252" t="s">
        <v>838</v>
      </c>
      <c r="C25" s="367">
        <f>'enrolment vs availed_PY'!G27+'enrolment vs availed_UPY'!G27</f>
        <v>637305</v>
      </c>
      <c r="D25" s="367">
        <v>449427.48599999992</v>
      </c>
      <c r="E25" s="367">
        <v>16908.976260000007</v>
      </c>
      <c r="F25" s="367">
        <v>187877.51400000008</v>
      </c>
      <c r="G25" s="367">
        <v>0</v>
      </c>
    </row>
    <row r="26" spans="1:7" x14ac:dyDescent="0.2">
      <c r="A26" s="248">
        <v>18</v>
      </c>
      <c r="B26" s="252" t="s">
        <v>839</v>
      </c>
      <c r="C26" s="367">
        <f>'enrolment vs availed_PY'!G28+'enrolment vs availed_UPY'!G28</f>
        <v>967303</v>
      </c>
      <c r="D26" s="368">
        <v>638903.63150000002</v>
      </c>
      <c r="E26" s="368">
        <v>29555.943164999997</v>
      </c>
      <c r="F26" s="368">
        <v>328399.36849999998</v>
      </c>
      <c r="G26" s="369">
        <v>0</v>
      </c>
    </row>
    <row r="27" spans="1:7" x14ac:dyDescent="0.2">
      <c r="A27" s="248">
        <v>19</v>
      </c>
      <c r="B27" s="252" t="s">
        <v>840</v>
      </c>
      <c r="C27" s="367">
        <f>'enrolment vs availed_PY'!G29+'enrolment vs availed_UPY'!G29</f>
        <v>1109793</v>
      </c>
      <c r="D27" s="368">
        <v>888389.29649999994</v>
      </c>
      <c r="E27" s="368">
        <v>19926.333315000007</v>
      </c>
      <c r="F27" s="368">
        <v>221403.70350000006</v>
      </c>
      <c r="G27" s="369">
        <v>0</v>
      </c>
    </row>
    <row r="28" spans="1:7" x14ac:dyDescent="0.2">
      <c r="A28" s="248">
        <v>20</v>
      </c>
      <c r="B28" s="252" t="s">
        <v>841</v>
      </c>
      <c r="C28" s="367">
        <f>'enrolment vs availed_PY'!G30+'enrolment vs availed_UPY'!G30</f>
        <v>477300</v>
      </c>
      <c r="D28" s="368">
        <v>344992.44</v>
      </c>
      <c r="E28" s="368">
        <v>11907.680400000001</v>
      </c>
      <c r="F28" s="368">
        <v>132307.56</v>
      </c>
      <c r="G28" s="369">
        <v>0</v>
      </c>
    </row>
    <row r="29" spans="1:7" x14ac:dyDescent="0.2">
      <c r="A29" s="248">
        <v>21</v>
      </c>
      <c r="B29" s="252" t="s">
        <v>842</v>
      </c>
      <c r="C29" s="367">
        <f>'enrolment vs availed_PY'!G31+'enrolment vs availed_UPY'!G31</f>
        <v>121853</v>
      </c>
      <c r="D29" s="368">
        <v>68737.277300000002</v>
      </c>
      <c r="E29" s="368">
        <v>4780.415043</v>
      </c>
      <c r="F29" s="368">
        <v>53115.722699999998</v>
      </c>
      <c r="G29" s="369">
        <v>0</v>
      </c>
    </row>
    <row r="30" spans="1:7" x14ac:dyDescent="0.2">
      <c r="A30" s="248">
        <v>22</v>
      </c>
      <c r="B30" s="252" t="s">
        <v>843</v>
      </c>
      <c r="C30" s="367">
        <f>'enrolment vs availed_PY'!G32+'enrolment vs availed_UPY'!G32</f>
        <v>307675</v>
      </c>
      <c r="D30" s="368">
        <v>209895.88500000001</v>
      </c>
      <c r="E30" s="368">
        <v>8800.1203499999992</v>
      </c>
      <c r="F30" s="368">
        <v>97779.114999999991</v>
      </c>
      <c r="G30" s="369">
        <v>0</v>
      </c>
    </row>
    <row r="31" spans="1:7" x14ac:dyDescent="0.2">
      <c r="A31" s="248">
        <v>23</v>
      </c>
      <c r="B31" s="252" t="s">
        <v>844</v>
      </c>
      <c r="C31" s="367">
        <f>'enrolment vs availed_PY'!G33+'enrolment vs availed_UPY'!G33</f>
        <v>166951</v>
      </c>
      <c r="D31" s="368">
        <v>118535.21</v>
      </c>
      <c r="E31" s="368">
        <v>4357.4210999999996</v>
      </c>
      <c r="F31" s="368">
        <v>48415.789999999994</v>
      </c>
      <c r="G31" s="369">
        <v>0</v>
      </c>
    </row>
    <row r="32" spans="1:7" x14ac:dyDescent="0.2">
      <c r="A32" s="253">
        <v>24</v>
      </c>
      <c r="B32" s="252" t="s">
        <v>845</v>
      </c>
      <c r="C32" s="367">
        <f>'enrolment vs availed_PY'!G34+'enrolment vs availed_UPY'!G34</f>
        <v>0</v>
      </c>
      <c r="D32" s="368">
        <v>0</v>
      </c>
      <c r="E32" s="368">
        <v>0</v>
      </c>
      <c r="F32" s="368">
        <v>0</v>
      </c>
      <c r="G32" s="369">
        <v>0</v>
      </c>
    </row>
    <row r="33" spans="1:12" x14ac:dyDescent="0.2">
      <c r="A33" s="822" t="s">
        <v>16</v>
      </c>
      <c r="B33" s="823"/>
      <c r="C33" s="365">
        <f>SUM(C9:C32)</f>
        <v>11922163</v>
      </c>
      <c r="D33" s="365">
        <f>SUM(D9:D32)</f>
        <v>8543648.3621000014</v>
      </c>
      <c r="E33" s="365">
        <f>SUM(E9:E32)</f>
        <v>307066.31741100003</v>
      </c>
      <c r="F33" s="365">
        <f>SUM(F9:F32)</f>
        <v>3378514.6378999995</v>
      </c>
      <c r="G33" s="366">
        <f>SUM(G9:G32)</f>
        <v>0</v>
      </c>
      <c r="H33" s="694"/>
    </row>
    <row r="34" spans="1:12" x14ac:dyDescent="0.2">
      <c r="D34" s="299"/>
    </row>
    <row r="37" spans="1:12" ht="15" customHeight="1" x14ac:dyDescent="0.2">
      <c r="A37" s="10" t="s">
        <v>1117</v>
      </c>
      <c r="B37" s="237"/>
      <c r="C37" s="845" t="s">
        <v>1120</v>
      </c>
      <c r="D37" s="845"/>
      <c r="E37" s="749" t="s">
        <v>1116</v>
      </c>
      <c r="F37" s="749"/>
      <c r="G37" s="749"/>
      <c r="H37" s="27"/>
    </row>
    <row r="38" spans="1:12" ht="15" customHeight="1" x14ac:dyDescent="0.2">
      <c r="C38" s="845" t="s">
        <v>1121</v>
      </c>
      <c r="D38" s="845"/>
      <c r="E38" s="832" t="s">
        <v>1115</v>
      </c>
      <c r="F38" s="832"/>
      <c r="G38" s="832"/>
      <c r="H38" s="660"/>
    </row>
    <row r="39" spans="1:12" ht="15" customHeight="1" x14ac:dyDescent="0.2">
      <c r="C39" s="845" t="s">
        <v>1122</v>
      </c>
      <c r="D39" s="845"/>
      <c r="H39" s="238"/>
    </row>
    <row r="40" spans="1:12" x14ac:dyDescent="0.2">
      <c r="H40" s="237"/>
    </row>
    <row r="41" spans="1:12" x14ac:dyDescent="0.2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</row>
  </sheetData>
  <mergeCells count="9">
    <mergeCell ref="C39:D39"/>
    <mergeCell ref="A1:E1"/>
    <mergeCell ref="A2:F2"/>
    <mergeCell ref="A4:F4"/>
    <mergeCell ref="A33:B33"/>
    <mergeCell ref="E38:G38"/>
    <mergeCell ref="E37:G37"/>
    <mergeCell ref="C37:D37"/>
    <mergeCell ref="C38:D3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9"/>
  <sheetViews>
    <sheetView view="pageBreakPreview" topLeftCell="A11" zoomScale="90" zoomScaleNormal="100" zoomScaleSheetLayoutView="90" workbookViewId="0">
      <selection activeCell="M37" sqref="M37"/>
    </sheetView>
  </sheetViews>
  <sheetFormatPr defaultColWidth="9.140625" defaultRowHeight="12.75" x14ac:dyDescent="0.2"/>
  <cols>
    <col min="1" max="1" width="7.42578125" style="11" customWidth="1"/>
    <col min="2" max="2" width="17.140625" style="11" customWidth="1"/>
    <col min="3" max="3" width="11" style="11" customWidth="1"/>
    <col min="4" max="4" width="10" style="11" customWidth="1"/>
    <col min="5" max="5" width="13.140625" style="11" customWidth="1"/>
    <col min="6" max="6" width="15.140625" style="11" customWidth="1"/>
    <col min="7" max="7" width="13.28515625" style="11" customWidth="1"/>
    <col min="8" max="8" width="14.7109375" style="11" customWidth="1"/>
    <col min="9" max="9" width="16.7109375" style="11" customWidth="1"/>
    <col min="10" max="10" width="19.28515625" style="11" customWidth="1"/>
    <col min="11" max="16384" width="9.140625" style="11"/>
  </cols>
  <sheetData>
    <row r="1" spans="1:10" customFormat="1" x14ac:dyDescent="0.2">
      <c r="E1" s="749"/>
      <c r="F1" s="749"/>
      <c r="G1" s="749"/>
      <c r="H1" s="749"/>
      <c r="I1" s="749"/>
      <c r="J1" s="116" t="s">
        <v>58</v>
      </c>
    </row>
    <row r="2" spans="1:10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0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</row>
    <row r="4" spans="1:10" customFormat="1" ht="14.25" customHeight="1" x14ac:dyDescent="0.2"/>
    <row r="5" spans="1:10" ht="31.5" customHeight="1" x14ac:dyDescent="0.25">
      <c r="A5" s="839" t="s">
        <v>676</v>
      </c>
      <c r="B5" s="839"/>
      <c r="C5" s="839"/>
      <c r="D5" s="839"/>
      <c r="E5" s="839"/>
      <c r="F5" s="839"/>
      <c r="G5" s="839"/>
      <c r="H5" s="839"/>
      <c r="I5" s="839"/>
      <c r="J5" s="839"/>
    </row>
    <row r="6" spans="1:10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 x14ac:dyDescent="0.2"/>
    <row r="8" spans="1:10" x14ac:dyDescent="0.2">
      <c r="A8" s="27" t="s">
        <v>870</v>
      </c>
      <c r="B8" s="27"/>
      <c r="C8" s="10"/>
      <c r="D8" s="10"/>
      <c r="H8" s="821" t="s">
        <v>1041</v>
      </c>
      <c r="I8" s="821"/>
      <c r="J8" s="821"/>
    </row>
    <row r="9" spans="1:10" x14ac:dyDescent="0.2">
      <c r="A9" s="755" t="s">
        <v>2</v>
      </c>
      <c r="B9" s="755" t="s">
        <v>3</v>
      </c>
      <c r="C9" s="717" t="s">
        <v>677</v>
      </c>
      <c r="D9" s="734"/>
      <c r="E9" s="734"/>
      <c r="F9" s="718"/>
      <c r="G9" s="717" t="s">
        <v>98</v>
      </c>
      <c r="H9" s="734"/>
      <c r="I9" s="734"/>
      <c r="J9" s="718"/>
    </row>
    <row r="10" spans="1:10" ht="60" customHeight="1" x14ac:dyDescent="0.2">
      <c r="A10" s="755"/>
      <c r="B10" s="755"/>
      <c r="C10" s="347" t="s">
        <v>183</v>
      </c>
      <c r="D10" s="347" t="s">
        <v>14</v>
      </c>
      <c r="E10" s="349" t="s">
        <v>678</v>
      </c>
      <c r="F10" s="349" t="s">
        <v>201</v>
      </c>
      <c r="G10" s="347" t="s">
        <v>183</v>
      </c>
      <c r="H10" s="351" t="s">
        <v>15</v>
      </c>
      <c r="I10" s="350" t="s">
        <v>108</v>
      </c>
      <c r="J10" s="347" t="s">
        <v>202</v>
      </c>
    </row>
    <row r="11" spans="1:10" x14ac:dyDescent="0.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5">
        <v>6</v>
      </c>
      <c r="G11" s="307">
        <v>7</v>
      </c>
      <c r="H11" s="306">
        <v>8</v>
      </c>
      <c r="I11" s="307">
        <v>9</v>
      </c>
      <c r="J11" s="307">
        <v>10</v>
      </c>
    </row>
    <row r="12" spans="1:10" x14ac:dyDescent="0.2">
      <c r="A12" s="248">
        <v>1</v>
      </c>
      <c r="B12" s="252" t="s">
        <v>822</v>
      </c>
      <c r="C12" s="293">
        <v>1327</v>
      </c>
      <c r="D12" s="293">
        <v>114069</v>
      </c>
      <c r="E12" s="293">
        <v>230</v>
      </c>
      <c r="F12" s="374">
        <f>E12*D12</f>
        <v>26235870</v>
      </c>
      <c r="G12" s="371">
        <f>'AT3A_cvrg(Insti)_PY'!L12-'AT3A_cvrg(Insti)_PY'!J12</f>
        <v>1326</v>
      </c>
      <c r="H12" s="383">
        <f>'enrolment vs availed_PY'!M11+'enrolment vs availed_PY'!N11+'enrolment vs availed_PY'!P11</f>
        <v>19175730.000000004</v>
      </c>
      <c r="I12" s="383">
        <f>H12/J12</f>
        <v>210.00000000000003</v>
      </c>
      <c r="J12" s="381">
        <v>91313</v>
      </c>
    </row>
    <row r="13" spans="1:10" x14ac:dyDescent="0.2">
      <c r="A13" s="248">
        <v>2</v>
      </c>
      <c r="B13" s="252" t="s">
        <v>823</v>
      </c>
      <c r="C13" s="293">
        <v>4010</v>
      </c>
      <c r="D13" s="293">
        <v>248159</v>
      </c>
      <c r="E13" s="293">
        <v>230</v>
      </c>
      <c r="F13" s="374">
        <f t="shared" ref="F13:F34" si="0">E13*D13</f>
        <v>57076570</v>
      </c>
      <c r="G13" s="371">
        <f>'AT3A_cvrg(Insti)_PY'!L13-'AT3A_cvrg(Insti)_PY'!J13</f>
        <v>3996</v>
      </c>
      <c r="H13" s="383">
        <f>'enrolment vs availed_PY'!M12+'enrolment vs availed_PY'!N12+'enrolment vs availed_PY'!P12</f>
        <v>61730550</v>
      </c>
      <c r="I13" s="383">
        <f t="shared" ref="I13:I34" si="1">H13/J13</f>
        <v>210</v>
      </c>
      <c r="J13" s="381">
        <v>293955</v>
      </c>
    </row>
    <row r="14" spans="1:10" x14ac:dyDescent="0.2">
      <c r="A14" s="248">
        <v>3</v>
      </c>
      <c r="B14" s="252" t="s">
        <v>824</v>
      </c>
      <c r="C14" s="293">
        <v>3015</v>
      </c>
      <c r="D14" s="293">
        <v>356997</v>
      </c>
      <c r="E14" s="293">
        <v>230</v>
      </c>
      <c r="F14" s="374">
        <f t="shared" si="0"/>
        <v>82109310</v>
      </c>
      <c r="G14" s="371">
        <f>'AT3A_cvrg(Insti)_PY'!L14-'AT3A_cvrg(Insti)_PY'!J14</f>
        <v>2964</v>
      </c>
      <c r="H14" s="383">
        <f>'enrolment vs availed_PY'!M13+'enrolment vs availed_PY'!N13+'enrolment vs availed_PY'!P13</f>
        <v>66537869.999999993</v>
      </c>
      <c r="I14" s="383">
        <f t="shared" si="1"/>
        <v>209.99999999999997</v>
      </c>
      <c r="J14" s="381">
        <v>316847</v>
      </c>
    </row>
    <row r="15" spans="1:10" x14ac:dyDescent="0.2">
      <c r="A15" s="248">
        <v>4</v>
      </c>
      <c r="B15" s="252" t="s">
        <v>825</v>
      </c>
      <c r="C15" s="293">
        <v>3854</v>
      </c>
      <c r="D15" s="293">
        <v>381428</v>
      </c>
      <c r="E15" s="293">
        <v>230</v>
      </c>
      <c r="F15" s="374">
        <f t="shared" si="0"/>
        <v>87728440</v>
      </c>
      <c r="G15" s="371">
        <f>'AT3A_cvrg(Insti)_PY'!L15-'AT3A_cvrg(Insti)_PY'!J15</f>
        <v>3854</v>
      </c>
      <c r="H15" s="383">
        <f>'enrolment vs availed_PY'!M14+'enrolment vs availed_PY'!N14+'enrolment vs availed_PY'!P14</f>
        <v>67490640</v>
      </c>
      <c r="I15" s="383">
        <f t="shared" si="1"/>
        <v>210</v>
      </c>
      <c r="J15" s="381">
        <v>321384</v>
      </c>
    </row>
    <row r="16" spans="1:10" x14ac:dyDescent="0.2">
      <c r="A16" s="248">
        <v>5</v>
      </c>
      <c r="B16" s="252" t="s">
        <v>826</v>
      </c>
      <c r="C16" s="293">
        <v>2559</v>
      </c>
      <c r="D16" s="293">
        <v>232585</v>
      </c>
      <c r="E16" s="293">
        <v>230</v>
      </c>
      <c r="F16" s="374">
        <f t="shared" si="0"/>
        <v>53494550</v>
      </c>
      <c r="G16" s="371">
        <f>'AT3A_cvrg(Insti)_PY'!L16-'AT3A_cvrg(Insti)_PY'!J16</f>
        <v>2560</v>
      </c>
      <c r="H16" s="383">
        <f>'enrolment vs availed_PY'!M15+'enrolment vs availed_PY'!N15+'enrolment vs availed_PY'!P15</f>
        <v>45192420</v>
      </c>
      <c r="I16" s="383">
        <f t="shared" si="1"/>
        <v>210</v>
      </c>
      <c r="J16" s="381">
        <v>215202</v>
      </c>
    </row>
    <row r="17" spans="1:10" x14ac:dyDescent="0.2">
      <c r="A17" s="248">
        <v>6</v>
      </c>
      <c r="B17" s="252" t="s">
        <v>827</v>
      </c>
      <c r="C17" s="293">
        <v>1845</v>
      </c>
      <c r="D17" s="293">
        <v>135403</v>
      </c>
      <c r="E17" s="293">
        <v>230</v>
      </c>
      <c r="F17" s="374">
        <f t="shared" si="0"/>
        <v>31142690</v>
      </c>
      <c r="G17" s="371">
        <f>'AT3A_cvrg(Insti)_PY'!L17-'AT3A_cvrg(Insti)_PY'!J17</f>
        <v>1836</v>
      </c>
      <c r="H17" s="383">
        <f>'enrolment vs availed_PY'!M16+'enrolment vs availed_PY'!N16+'enrolment vs availed_PY'!P16</f>
        <v>23926980</v>
      </c>
      <c r="I17" s="383">
        <f t="shared" si="1"/>
        <v>210</v>
      </c>
      <c r="J17" s="381">
        <v>113938</v>
      </c>
    </row>
    <row r="18" spans="1:10" x14ac:dyDescent="0.2">
      <c r="A18" s="248">
        <v>7</v>
      </c>
      <c r="B18" s="252" t="s">
        <v>828</v>
      </c>
      <c r="C18" s="293">
        <v>2479</v>
      </c>
      <c r="D18" s="293">
        <v>372005</v>
      </c>
      <c r="E18" s="293">
        <v>230</v>
      </c>
      <c r="F18" s="374">
        <f t="shared" si="0"/>
        <v>85561150</v>
      </c>
      <c r="G18" s="371">
        <f>'AT3A_cvrg(Insti)_PY'!L18-'AT3A_cvrg(Insti)_PY'!J18</f>
        <v>2477</v>
      </c>
      <c r="H18" s="383">
        <f>'enrolment vs availed_PY'!M17+'enrolment vs availed_PY'!N17+'enrolment vs availed_PY'!P17</f>
        <v>70414260</v>
      </c>
      <c r="I18" s="383">
        <f t="shared" si="1"/>
        <v>210</v>
      </c>
      <c r="J18" s="381">
        <v>335306</v>
      </c>
    </row>
    <row r="19" spans="1:10" x14ac:dyDescent="0.2">
      <c r="A19" s="248">
        <v>8</v>
      </c>
      <c r="B19" s="252" t="s">
        <v>829</v>
      </c>
      <c r="C19" s="293">
        <v>1313</v>
      </c>
      <c r="D19" s="293">
        <v>56620</v>
      </c>
      <c r="E19" s="293">
        <v>230</v>
      </c>
      <c r="F19" s="374">
        <f t="shared" si="0"/>
        <v>13022600</v>
      </c>
      <c r="G19" s="371">
        <f>'AT3A_cvrg(Insti)_PY'!L19-'AT3A_cvrg(Insti)_PY'!J19</f>
        <v>1313</v>
      </c>
      <c r="H19" s="383">
        <f>'enrolment vs availed_PY'!M18+'enrolment vs availed_PY'!N18+'enrolment vs availed_PY'!P18</f>
        <v>8309753</v>
      </c>
      <c r="I19" s="383">
        <f t="shared" si="1"/>
        <v>167</v>
      </c>
      <c r="J19" s="381">
        <v>49759</v>
      </c>
    </row>
    <row r="20" spans="1:10" x14ac:dyDescent="0.2">
      <c r="A20" s="248">
        <v>9</v>
      </c>
      <c r="B20" s="252" t="s">
        <v>830</v>
      </c>
      <c r="C20" s="293">
        <v>3345</v>
      </c>
      <c r="D20" s="293">
        <v>249775</v>
      </c>
      <c r="E20" s="293">
        <v>230</v>
      </c>
      <c r="F20" s="374">
        <f t="shared" si="0"/>
        <v>57448250</v>
      </c>
      <c r="G20" s="371">
        <f>'AT3A_cvrg(Insti)_PY'!L20-'AT3A_cvrg(Insti)_PY'!J20</f>
        <v>3320</v>
      </c>
      <c r="H20" s="383">
        <f>'enrolment vs availed_PY'!M19+'enrolment vs availed_PY'!N19+'enrolment vs availed_PY'!P19</f>
        <v>64213590</v>
      </c>
      <c r="I20" s="383">
        <f t="shared" si="1"/>
        <v>210</v>
      </c>
      <c r="J20" s="381">
        <v>305779</v>
      </c>
    </row>
    <row r="21" spans="1:10" s="249" customFormat="1" x14ac:dyDescent="0.2">
      <c r="A21" s="248">
        <v>10</v>
      </c>
      <c r="B21" s="252" t="s">
        <v>831</v>
      </c>
      <c r="C21" s="293">
        <v>2345</v>
      </c>
      <c r="D21" s="293">
        <v>314126</v>
      </c>
      <c r="E21" s="293">
        <v>230</v>
      </c>
      <c r="F21" s="374">
        <f t="shared" si="0"/>
        <v>72248980</v>
      </c>
      <c r="G21" s="371">
        <f>'AT3A_cvrg(Insti)_PY'!L21-'AT3A_cvrg(Insti)_PY'!J21</f>
        <v>2339</v>
      </c>
      <c r="H21" s="383">
        <f>'enrolment vs availed_PY'!M20+'enrolment vs availed_PY'!N20+'enrolment vs availed_PY'!P20</f>
        <v>58881900</v>
      </c>
      <c r="I21" s="383">
        <f t="shared" si="1"/>
        <v>210</v>
      </c>
      <c r="J21" s="381">
        <v>280390</v>
      </c>
    </row>
    <row r="22" spans="1:10" s="249" customFormat="1" x14ac:dyDescent="0.2">
      <c r="A22" s="248">
        <v>11</v>
      </c>
      <c r="B22" s="252" t="s">
        <v>832</v>
      </c>
      <c r="C22" s="293">
        <v>1832</v>
      </c>
      <c r="D22" s="293">
        <v>157800</v>
      </c>
      <c r="E22" s="293">
        <v>230</v>
      </c>
      <c r="F22" s="374">
        <f t="shared" si="0"/>
        <v>36294000</v>
      </c>
      <c r="G22" s="371">
        <f>'AT3A_cvrg(Insti)_PY'!L22-'AT3A_cvrg(Insti)_PY'!J22</f>
        <v>1836</v>
      </c>
      <c r="H22" s="383">
        <f>'enrolment vs availed_PY'!M21+'enrolment vs availed_PY'!N21+'enrolment vs availed_PY'!P21</f>
        <v>34311900</v>
      </c>
      <c r="I22" s="383">
        <f t="shared" si="1"/>
        <v>210</v>
      </c>
      <c r="J22" s="381">
        <v>163390</v>
      </c>
    </row>
    <row r="23" spans="1:10" s="249" customFormat="1" x14ac:dyDescent="0.2">
      <c r="A23" s="248">
        <v>12</v>
      </c>
      <c r="B23" s="252" t="s">
        <v>833</v>
      </c>
      <c r="C23" s="293">
        <v>1484</v>
      </c>
      <c r="D23" s="293">
        <v>136477</v>
      </c>
      <c r="E23" s="293">
        <v>230</v>
      </c>
      <c r="F23" s="374">
        <f t="shared" si="0"/>
        <v>31389710</v>
      </c>
      <c r="G23" s="371">
        <f>'AT3A_cvrg(Insti)_PY'!L23-'AT3A_cvrg(Insti)_PY'!J23</f>
        <v>1429</v>
      </c>
      <c r="H23" s="383">
        <f>'enrolment vs availed_PY'!M22+'enrolment vs availed_PY'!N22+'enrolment vs availed_PY'!P22</f>
        <v>21795269.999999996</v>
      </c>
      <c r="I23" s="383">
        <f t="shared" si="1"/>
        <v>209.99999999999997</v>
      </c>
      <c r="J23" s="381">
        <v>103787</v>
      </c>
    </row>
    <row r="24" spans="1:10" s="249" customFormat="1" x14ac:dyDescent="0.2">
      <c r="A24" s="248">
        <v>13</v>
      </c>
      <c r="B24" s="252" t="s">
        <v>834</v>
      </c>
      <c r="C24" s="293">
        <v>2596</v>
      </c>
      <c r="D24" s="293">
        <v>435279</v>
      </c>
      <c r="E24" s="293">
        <v>230</v>
      </c>
      <c r="F24" s="374">
        <f t="shared" si="0"/>
        <v>100114170</v>
      </c>
      <c r="G24" s="371">
        <f>'AT3A_cvrg(Insti)_PY'!L24-'AT3A_cvrg(Insti)_PY'!J24</f>
        <v>2576</v>
      </c>
      <c r="H24" s="383">
        <f>'enrolment vs availed_PY'!M23+'enrolment vs availed_PY'!N23+'enrolment vs availed_PY'!P23</f>
        <v>77683409.999999985</v>
      </c>
      <c r="I24" s="383">
        <f t="shared" si="1"/>
        <v>209.99999999999997</v>
      </c>
      <c r="J24" s="381">
        <v>369921</v>
      </c>
    </row>
    <row r="25" spans="1:10" s="249" customFormat="1" x14ac:dyDescent="0.2">
      <c r="A25" s="248">
        <v>14</v>
      </c>
      <c r="B25" s="252" t="s">
        <v>835</v>
      </c>
      <c r="C25" s="293">
        <v>4740</v>
      </c>
      <c r="D25" s="293">
        <v>622565</v>
      </c>
      <c r="E25" s="293">
        <v>230</v>
      </c>
      <c r="F25" s="374">
        <f t="shared" si="0"/>
        <v>143189950</v>
      </c>
      <c r="G25" s="371">
        <f>'AT3A_cvrg(Insti)_PY'!L25-'AT3A_cvrg(Insti)_PY'!J25</f>
        <v>4705</v>
      </c>
      <c r="H25" s="383">
        <f>'enrolment vs availed_PY'!M24+'enrolment vs availed_PY'!N24+'enrolment vs availed_PY'!P24</f>
        <v>141413370</v>
      </c>
      <c r="I25" s="383">
        <f t="shared" si="1"/>
        <v>210</v>
      </c>
      <c r="J25" s="381">
        <v>673397</v>
      </c>
    </row>
    <row r="26" spans="1:10" s="249" customFormat="1" x14ac:dyDescent="0.2">
      <c r="A26" s="248">
        <v>15</v>
      </c>
      <c r="B26" s="252" t="s">
        <v>836</v>
      </c>
      <c r="C26" s="293">
        <v>4733</v>
      </c>
      <c r="D26" s="293">
        <v>424830</v>
      </c>
      <c r="E26" s="293">
        <v>230</v>
      </c>
      <c r="F26" s="374">
        <f t="shared" si="0"/>
        <v>97710900</v>
      </c>
      <c r="G26" s="371">
        <f>'AT3A_cvrg(Insti)_PY'!L26-'AT3A_cvrg(Insti)_PY'!J26</f>
        <v>4719</v>
      </c>
      <c r="H26" s="383">
        <f>'enrolment vs availed_PY'!M25+'enrolment vs availed_PY'!N25+'enrolment vs availed_PY'!P25</f>
        <v>75375720</v>
      </c>
      <c r="I26" s="383">
        <f t="shared" si="1"/>
        <v>210</v>
      </c>
      <c r="J26" s="381">
        <v>358932</v>
      </c>
    </row>
    <row r="27" spans="1:10" s="249" customFormat="1" x14ac:dyDescent="0.2">
      <c r="A27" s="248">
        <v>16</v>
      </c>
      <c r="B27" s="252" t="s">
        <v>837</v>
      </c>
      <c r="C27" s="293">
        <v>5356</v>
      </c>
      <c r="D27" s="293">
        <v>444634</v>
      </c>
      <c r="E27" s="293">
        <v>230</v>
      </c>
      <c r="F27" s="374">
        <f t="shared" si="0"/>
        <v>102265820</v>
      </c>
      <c r="G27" s="371">
        <f>'AT3A_cvrg(Insti)_PY'!L27-'AT3A_cvrg(Insti)_PY'!J27</f>
        <v>5354</v>
      </c>
      <c r="H27" s="383">
        <f>'enrolment vs availed_PY'!M26+'enrolment vs availed_PY'!N26+'enrolment vs availed_PY'!P26</f>
        <v>80953110</v>
      </c>
      <c r="I27" s="383">
        <f t="shared" si="1"/>
        <v>210</v>
      </c>
      <c r="J27" s="381">
        <v>385491</v>
      </c>
    </row>
    <row r="28" spans="1:10" s="249" customFormat="1" x14ac:dyDescent="0.2">
      <c r="A28" s="248">
        <v>17</v>
      </c>
      <c r="B28" s="252" t="s">
        <v>838</v>
      </c>
      <c r="C28" s="293">
        <v>3285</v>
      </c>
      <c r="D28" s="293">
        <v>392196</v>
      </c>
      <c r="E28" s="293">
        <v>230</v>
      </c>
      <c r="F28" s="374">
        <f t="shared" si="0"/>
        <v>90205080</v>
      </c>
      <c r="G28" s="371">
        <f>'AT3A_cvrg(Insti)_PY'!L28-'AT3A_cvrg(Insti)_PY'!J28</f>
        <v>3264</v>
      </c>
      <c r="H28" s="383">
        <f>'enrolment vs availed_PY'!M27+'enrolment vs availed_PY'!N27+'enrolment vs availed_PY'!P27</f>
        <v>70754460.000000015</v>
      </c>
      <c r="I28" s="383">
        <f t="shared" si="1"/>
        <v>210.00000000000006</v>
      </c>
      <c r="J28" s="381">
        <v>336926</v>
      </c>
    </row>
    <row r="29" spans="1:10" x14ac:dyDescent="0.2">
      <c r="A29" s="248">
        <v>18</v>
      </c>
      <c r="B29" s="252" t="s">
        <v>839</v>
      </c>
      <c r="C29" s="293">
        <v>4549</v>
      </c>
      <c r="D29" s="293">
        <v>532979</v>
      </c>
      <c r="E29" s="293">
        <v>230</v>
      </c>
      <c r="F29" s="374">
        <f t="shared" si="0"/>
        <v>122585170</v>
      </c>
      <c r="G29" s="371">
        <f>'AT3A_cvrg(Insti)_PY'!L29-'AT3A_cvrg(Insti)_PY'!J29</f>
        <v>4553</v>
      </c>
      <c r="H29" s="383">
        <f>'enrolment vs availed_PY'!M28+'enrolment vs availed_PY'!N28+'enrolment vs availed_PY'!P28</f>
        <v>110187000</v>
      </c>
      <c r="I29" s="383">
        <f t="shared" si="1"/>
        <v>210</v>
      </c>
      <c r="J29" s="381">
        <v>524700</v>
      </c>
    </row>
    <row r="30" spans="1:10" x14ac:dyDescent="0.2">
      <c r="A30" s="248">
        <v>19</v>
      </c>
      <c r="B30" s="252" t="s">
        <v>840</v>
      </c>
      <c r="C30" s="293">
        <v>4904</v>
      </c>
      <c r="D30" s="293">
        <v>811862</v>
      </c>
      <c r="E30" s="293">
        <v>230</v>
      </c>
      <c r="F30" s="374">
        <f t="shared" si="0"/>
        <v>186728260</v>
      </c>
      <c r="G30" s="371">
        <f>'AT3A_cvrg(Insti)_PY'!L30-'AT3A_cvrg(Insti)_PY'!J30</f>
        <v>4972</v>
      </c>
      <c r="H30" s="383">
        <f>'enrolment vs availed_PY'!M29+'enrolment vs availed_PY'!N29+'enrolment vs availed_PY'!P29</f>
        <v>134335530</v>
      </c>
      <c r="I30" s="383">
        <f t="shared" si="1"/>
        <v>210</v>
      </c>
      <c r="J30" s="381">
        <v>639693</v>
      </c>
    </row>
    <row r="31" spans="1:10" x14ac:dyDescent="0.2">
      <c r="A31" s="248">
        <v>20</v>
      </c>
      <c r="B31" s="252" t="s">
        <v>841</v>
      </c>
      <c r="C31" s="293">
        <v>3456</v>
      </c>
      <c r="D31" s="293">
        <v>295679</v>
      </c>
      <c r="E31" s="293">
        <v>230</v>
      </c>
      <c r="F31" s="374">
        <f t="shared" si="0"/>
        <v>68006170</v>
      </c>
      <c r="G31" s="371">
        <f>'AT3A_cvrg(Insti)_PY'!L31-'AT3A_cvrg(Insti)_PY'!J31</f>
        <v>3460</v>
      </c>
      <c r="H31" s="383">
        <f>'enrolment vs availed_PY'!M30+'enrolment vs availed_PY'!N30+'enrolment vs availed_PY'!P30</f>
        <v>56802270</v>
      </c>
      <c r="I31" s="383">
        <f t="shared" si="1"/>
        <v>210</v>
      </c>
      <c r="J31" s="381">
        <v>270487</v>
      </c>
    </row>
    <row r="32" spans="1:10" x14ac:dyDescent="0.2">
      <c r="A32" s="248">
        <v>21</v>
      </c>
      <c r="B32" s="252" t="s">
        <v>842</v>
      </c>
      <c r="C32" s="293">
        <v>680</v>
      </c>
      <c r="D32" s="293">
        <v>78183</v>
      </c>
      <c r="E32" s="293">
        <v>230</v>
      </c>
      <c r="F32" s="374">
        <f t="shared" si="0"/>
        <v>17982090</v>
      </c>
      <c r="G32" s="371">
        <f>'AT3A_cvrg(Insti)_PY'!L32-'AT3A_cvrg(Insti)_PY'!J32</f>
        <v>680</v>
      </c>
      <c r="H32" s="383">
        <f>'enrolment vs availed_PY'!M31+'enrolment vs availed_PY'!N31+'enrolment vs availed_PY'!P31</f>
        <v>13677510.000000002</v>
      </c>
      <c r="I32" s="383">
        <f t="shared" si="1"/>
        <v>210.00000000000003</v>
      </c>
      <c r="J32" s="381">
        <v>65131</v>
      </c>
    </row>
    <row r="33" spans="1:10" x14ac:dyDescent="0.2">
      <c r="A33" s="248">
        <v>22</v>
      </c>
      <c r="B33" s="252" t="s">
        <v>843</v>
      </c>
      <c r="C33" s="293">
        <v>1366</v>
      </c>
      <c r="D33" s="293">
        <v>181070</v>
      </c>
      <c r="E33" s="293">
        <v>230</v>
      </c>
      <c r="F33" s="374">
        <f t="shared" si="0"/>
        <v>41646100</v>
      </c>
      <c r="G33" s="371">
        <f>'AT3A_cvrg(Insti)_PY'!L33-'AT3A_cvrg(Insti)_PY'!J33</f>
        <v>1366</v>
      </c>
      <c r="H33" s="383">
        <f>'enrolment vs availed_PY'!M32+'enrolment vs availed_PY'!N32+'enrolment vs availed_PY'!P32</f>
        <v>33374880.000000004</v>
      </c>
      <c r="I33" s="383">
        <f t="shared" si="1"/>
        <v>210.00000000000003</v>
      </c>
      <c r="J33" s="381">
        <v>158928</v>
      </c>
    </row>
    <row r="34" spans="1:10" x14ac:dyDescent="0.2">
      <c r="A34" s="248">
        <v>23</v>
      </c>
      <c r="B34" s="252" t="s">
        <v>844</v>
      </c>
      <c r="C34" s="293">
        <v>1918</v>
      </c>
      <c r="D34" s="293">
        <v>111457</v>
      </c>
      <c r="E34" s="293">
        <v>230</v>
      </c>
      <c r="F34" s="374">
        <f t="shared" si="0"/>
        <v>25635110</v>
      </c>
      <c r="G34" s="371">
        <f>'AT3A_cvrg(Insti)_PY'!L34-'AT3A_cvrg(Insti)_PY'!J34</f>
        <v>1918</v>
      </c>
      <c r="H34" s="383">
        <f>'enrolment vs availed_PY'!M33+'enrolment vs availed_PY'!N33+'enrolment vs availed_PY'!P33</f>
        <v>19839119.999999996</v>
      </c>
      <c r="I34" s="383">
        <f t="shared" si="1"/>
        <v>209.99999999999997</v>
      </c>
      <c r="J34" s="381">
        <v>94472</v>
      </c>
    </row>
    <row r="35" spans="1:10" x14ac:dyDescent="0.2">
      <c r="A35" s="253">
        <v>24</v>
      </c>
      <c r="B35" s="252" t="s">
        <v>845</v>
      </c>
      <c r="C35" s="293">
        <v>0</v>
      </c>
      <c r="D35" s="293">
        <v>0</v>
      </c>
      <c r="E35" s="293">
        <v>0</v>
      </c>
      <c r="F35" s="374">
        <v>0</v>
      </c>
      <c r="G35" s="371">
        <v>0</v>
      </c>
      <c r="H35" s="383">
        <f>'enrolment vs availed_PY'!M34+'enrolment vs availed_PY'!N34+'enrolment vs availed_PY'!P34</f>
        <v>0</v>
      </c>
      <c r="I35" s="381">
        <v>0</v>
      </c>
      <c r="J35" s="381">
        <v>0</v>
      </c>
    </row>
    <row r="36" spans="1:10" x14ac:dyDescent="0.2">
      <c r="A36" s="822" t="s">
        <v>16</v>
      </c>
      <c r="B36" s="823"/>
      <c r="C36" s="378">
        <f>SUM(C12:C35)</f>
        <v>66991</v>
      </c>
      <c r="D36" s="378">
        <f>SUM(D12:D35)</f>
        <v>7086178</v>
      </c>
      <c r="E36" s="378">
        <v>230</v>
      </c>
      <c r="F36" s="417">
        <f>SUM(F12:F35)</f>
        <v>1629820940</v>
      </c>
      <c r="G36" s="378">
        <f>SUM(G12:G35)</f>
        <v>66817</v>
      </c>
      <c r="H36" s="418">
        <f>SUM(H12:H35)</f>
        <v>1356377243</v>
      </c>
      <c r="I36" s="419">
        <v>210</v>
      </c>
      <c r="J36" s="419">
        <f>SUM(J12:J35)</f>
        <v>6469128</v>
      </c>
    </row>
    <row r="37" spans="1:10" x14ac:dyDescent="0.2">
      <c r="A37" s="7"/>
      <c r="B37" s="23"/>
      <c r="C37" s="23"/>
      <c r="D37" s="16"/>
      <c r="E37" s="16"/>
      <c r="F37" s="16"/>
      <c r="G37" s="16"/>
      <c r="H37" s="16"/>
      <c r="I37" s="16"/>
      <c r="J37" s="16"/>
    </row>
    <row r="38" spans="1:10" x14ac:dyDescent="0.2">
      <c r="A38" s="7"/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7"/>
      <c r="B39" s="23"/>
      <c r="C39" s="23"/>
      <c r="D39" s="16"/>
      <c r="E39" s="16"/>
      <c r="F39" s="16"/>
      <c r="G39" s="16"/>
      <c r="H39" s="16"/>
      <c r="I39" s="16"/>
      <c r="J39" s="16"/>
    </row>
    <row r="40" spans="1:10" ht="15.75" customHeight="1" x14ac:dyDescent="0.2">
      <c r="A40" s="10" t="s">
        <v>1114</v>
      </c>
      <c r="B40" s="10"/>
      <c r="C40" s="10"/>
      <c r="D40" s="749" t="s">
        <v>1118</v>
      </c>
      <c r="E40" s="749"/>
      <c r="F40" s="749"/>
      <c r="G40" s="749"/>
      <c r="H40" s="749" t="s">
        <v>1116</v>
      </c>
      <c r="I40" s="749"/>
      <c r="J40" s="749"/>
    </row>
    <row r="41" spans="1:10" ht="12.75" customHeight="1" x14ac:dyDescent="0.2">
      <c r="A41" s="428"/>
      <c r="B41" s="428"/>
      <c r="C41" s="428"/>
      <c r="D41" s="748" t="s">
        <v>1115</v>
      </c>
      <c r="E41" s="748"/>
      <c r="F41" s="748"/>
      <c r="G41" s="748"/>
      <c r="H41" s="832" t="s">
        <v>1115</v>
      </c>
      <c r="I41" s="832"/>
      <c r="J41" s="832"/>
    </row>
    <row r="42" spans="1:10" ht="12.75" customHeight="1" x14ac:dyDescent="0.2">
      <c r="A42" s="428"/>
      <c r="B42" s="428"/>
      <c r="C42" s="428"/>
      <c r="D42" s="748" t="s">
        <v>1119</v>
      </c>
      <c r="E42" s="748"/>
      <c r="F42" s="748"/>
      <c r="G42" s="748"/>
      <c r="H42" s="16"/>
      <c r="I42" s="16"/>
      <c r="J42" s="428"/>
    </row>
    <row r="43" spans="1:10" x14ac:dyDescent="0.2">
      <c r="A43" s="10"/>
      <c r="B43" s="10"/>
      <c r="C43" s="10"/>
      <c r="D43" s="431"/>
      <c r="E43" s="10"/>
      <c r="F43" s="431"/>
      <c r="G43" s="16"/>
      <c r="H43" s="16"/>
      <c r="I43" s="16"/>
      <c r="J43" s="27"/>
    </row>
    <row r="47" spans="1:10" x14ac:dyDescent="0.2">
      <c r="A47" s="846"/>
      <c r="B47" s="846"/>
      <c r="C47" s="846"/>
      <c r="D47" s="846"/>
      <c r="E47" s="846"/>
      <c r="F47" s="846"/>
      <c r="G47" s="846"/>
      <c r="H47" s="846"/>
      <c r="I47" s="846"/>
      <c r="J47" s="846"/>
    </row>
    <row r="49" spans="1:10" x14ac:dyDescent="0.2">
      <c r="A49" s="846"/>
      <c r="B49" s="846"/>
      <c r="C49" s="846"/>
      <c r="D49" s="846"/>
      <c r="E49" s="846"/>
      <c r="F49" s="846"/>
      <c r="G49" s="846"/>
      <c r="H49" s="846"/>
      <c r="I49" s="846"/>
      <c r="J49" s="846"/>
    </row>
  </sheetData>
  <mergeCells count="17"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36:B36"/>
    <mergeCell ref="A49:J49"/>
    <mergeCell ref="A47:J47"/>
    <mergeCell ref="H40:J40"/>
    <mergeCell ref="H41:J41"/>
    <mergeCell ref="D40:G40"/>
    <mergeCell ref="D41:G41"/>
    <mergeCell ref="D42:G4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9"/>
  <sheetViews>
    <sheetView view="pageBreakPreview" zoomScale="90" zoomScaleNormal="100" zoomScaleSheetLayoutView="90" workbookViewId="0">
      <selection activeCell="L1" sqref="L1"/>
    </sheetView>
  </sheetViews>
  <sheetFormatPr defaultColWidth="9.140625" defaultRowHeight="12.75" x14ac:dyDescent="0.2"/>
  <cols>
    <col min="1" max="1" width="7.42578125" style="11" customWidth="1"/>
    <col min="2" max="2" width="17.140625" style="11" customWidth="1"/>
    <col min="3" max="3" width="11" style="11" customWidth="1"/>
    <col min="4" max="4" width="10" style="11" customWidth="1"/>
    <col min="5" max="5" width="14.140625" style="11" customWidth="1"/>
    <col min="6" max="6" width="14.28515625" style="11" customWidth="1"/>
    <col min="7" max="7" width="13.28515625" style="11" customWidth="1"/>
    <col min="8" max="8" width="13.85546875" style="11" customWidth="1"/>
    <col min="9" max="9" width="16.7109375" style="11" customWidth="1"/>
    <col min="10" max="10" width="19.28515625" style="11" customWidth="1"/>
    <col min="11" max="16384" width="9.140625" style="11"/>
  </cols>
  <sheetData>
    <row r="1" spans="1:10" customFormat="1" x14ac:dyDescent="0.2">
      <c r="E1" s="749"/>
      <c r="F1" s="749"/>
      <c r="G1" s="749"/>
      <c r="H1" s="749"/>
      <c r="I1" s="749"/>
      <c r="J1" s="116" t="s">
        <v>368</v>
      </c>
    </row>
    <row r="2" spans="1:10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0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</row>
    <row r="4" spans="1:10" customFormat="1" ht="14.25" customHeight="1" x14ac:dyDescent="0.2"/>
    <row r="5" spans="1:10" ht="15.75" x14ac:dyDescent="0.25">
      <c r="A5" s="839" t="s">
        <v>710</v>
      </c>
      <c r="B5" s="839"/>
      <c r="C5" s="839"/>
      <c r="D5" s="839"/>
      <c r="E5" s="839"/>
      <c r="F5" s="839"/>
      <c r="G5" s="839"/>
      <c r="H5" s="839"/>
      <c r="I5" s="839"/>
      <c r="J5" s="839"/>
    </row>
    <row r="6" spans="1:10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 x14ac:dyDescent="0.2"/>
    <row r="8" spans="1:10" x14ac:dyDescent="0.2">
      <c r="A8" s="27" t="s">
        <v>870</v>
      </c>
      <c r="B8" s="27"/>
      <c r="C8" s="10"/>
      <c r="D8" s="10"/>
      <c r="H8" s="821" t="s">
        <v>1041</v>
      </c>
      <c r="I8" s="821"/>
      <c r="J8" s="821"/>
    </row>
    <row r="9" spans="1:10" x14ac:dyDescent="0.2">
      <c r="A9" s="755" t="s">
        <v>2</v>
      </c>
      <c r="B9" s="755" t="s">
        <v>3</v>
      </c>
      <c r="C9" s="717" t="s">
        <v>677</v>
      </c>
      <c r="D9" s="734"/>
      <c r="E9" s="734"/>
      <c r="F9" s="718"/>
      <c r="G9" s="717" t="s">
        <v>98</v>
      </c>
      <c r="H9" s="734"/>
      <c r="I9" s="734"/>
      <c r="J9" s="718"/>
    </row>
    <row r="10" spans="1:10" ht="51" x14ac:dyDescent="0.2">
      <c r="A10" s="755"/>
      <c r="B10" s="755"/>
      <c r="C10" s="347" t="s">
        <v>183</v>
      </c>
      <c r="D10" s="347" t="s">
        <v>14</v>
      </c>
      <c r="E10" s="349" t="s">
        <v>678</v>
      </c>
      <c r="F10" s="349" t="s">
        <v>201</v>
      </c>
      <c r="G10" s="347" t="s">
        <v>183</v>
      </c>
      <c r="H10" s="351" t="s">
        <v>15</v>
      </c>
      <c r="I10" s="350" t="s">
        <v>108</v>
      </c>
      <c r="J10" s="347" t="s">
        <v>202</v>
      </c>
    </row>
    <row r="11" spans="1:10" x14ac:dyDescent="0.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5">
        <v>6</v>
      </c>
      <c r="G11" s="307">
        <v>7</v>
      </c>
      <c r="H11" s="306">
        <v>8</v>
      </c>
      <c r="I11" s="307">
        <v>9</v>
      </c>
      <c r="J11" s="307">
        <v>10</v>
      </c>
    </row>
    <row r="12" spans="1:10" x14ac:dyDescent="0.2">
      <c r="A12" s="250">
        <v>1</v>
      </c>
      <c r="B12" s="252" t="s">
        <v>822</v>
      </c>
      <c r="C12" s="293">
        <v>300</v>
      </c>
      <c r="D12" s="293">
        <v>79562</v>
      </c>
      <c r="E12" s="293">
        <v>230</v>
      </c>
      <c r="F12" s="374">
        <f>E12*D12</f>
        <v>18299260</v>
      </c>
      <c r="G12" s="371">
        <f>'AT3B_cvrg(Insti)_UPY '!L11+'AT3C_cvrg(Insti)_UPY '!L11</f>
        <v>296</v>
      </c>
      <c r="H12" s="380">
        <f>'enrolment vs availed_UPY'!Q11</f>
        <v>17617530</v>
      </c>
      <c r="I12" s="381">
        <f>H12/J12</f>
        <v>210</v>
      </c>
      <c r="J12" s="381">
        <v>83893</v>
      </c>
    </row>
    <row r="13" spans="1:10" x14ac:dyDescent="0.2">
      <c r="A13" s="250">
        <v>2</v>
      </c>
      <c r="B13" s="252" t="s">
        <v>823</v>
      </c>
      <c r="C13" s="293">
        <v>989</v>
      </c>
      <c r="D13" s="293">
        <v>234132</v>
      </c>
      <c r="E13" s="293">
        <v>230</v>
      </c>
      <c r="F13" s="374">
        <f t="shared" ref="F13:F34" si="0">E13*D13</f>
        <v>53850360</v>
      </c>
      <c r="G13" s="371">
        <f>'AT3B_cvrg(Insti)_UPY '!L12+'AT3C_cvrg(Insti)_UPY '!L12</f>
        <v>929</v>
      </c>
      <c r="H13" s="380">
        <f>'enrolment vs availed_UPY'!Q12</f>
        <v>36240330</v>
      </c>
      <c r="I13" s="381">
        <f t="shared" ref="I13:I36" si="1">H13/J13</f>
        <v>210</v>
      </c>
      <c r="J13" s="381">
        <v>172573</v>
      </c>
    </row>
    <row r="14" spans="1:10" x14ac:dyDescent="0.2">
      <c r="A14" s="250">
        <v>3</v>
      </c>
      <c r="B14" s="252" t="s">
        <v>824</v>
      </c>
      <c r="C14" s="293">
        <v>764</v>
      </c>
      <c r="D14" s="293">
        <v>173412</v>
      </c>
      <c r="E14" s="293">
        <v>230</v>
      </c>
      <c r="F14" s="374">
        <f t="shared" si="0"/>
        <v>39884760</v>
      </c>
      <c r="G14" s="371">
        <f>'AT3B_cvrg(Insti)_UPY '!L13+'AT3C_cvrg(Insti)_UPY '!L13</f>
        <v>773</v>
      </c>
      <c r="H14" s="380">
        <f>'enrolment vs availed_UPY'!Q13</f>
        <v>36493800</v>
      </c>
      <c r="I14" s="381">
        <f t="shared" si="1"/>
        <v>210</v>
      </c>
      <c r="J14" s="381">
        <v>173780</v>
      </c>
    </row>
    <row r="15" spans="1:10" x14ac:dyDescent="0.2">
      <c r="A15" s="250">
        <v>4</v>
      </c>
      <c r="B15" s="252" t="s">
        <v>825</v>
      </c>
      <c r="C15" s="293">
        <v>850</v>
      </c>
      <c r="D15" s="293">
        <v>215252</v>
      </c>
      <c r="E15" s="293">
        <v>230</v>
      </c>
      <c r="F15" s="374">
        <f t="shared" si="0"/>
        <v>49507960</v>
      </c>
      <c r="G15" s="371">
        <f>'AT3B_cvrg(Insti)_UPY '!L14+'AT3C_cvrg(Insti)_UPY '!L14</f>
        <v>850</v>
      </c>
      <c r="H15" s="380">
        <f>'enrolment vs availed_UPY'!Q14</f>
        <v>43213170</v>
      </c>
      <c r="I15" s="381">
        <f t="shared" si="1"/>
        <v>210</v>
      </c>
      <c r="J15" s="381">
        <v>205777</v>
      </c>
    </row>
    <row r="16" spans="1:10" x14ac:dyDescent="0.2">
      <c r="A16" s="250">
        <v>5</v>
      </c>
      <c r="B16" s="252" t="s">
        <v>826</v>
      </c>
      <c r="C16" s="293">
        <v>664</v>
      </c>
      <c r="D16" s="293">
        <v>190352</v>
      </c>
      <c r="E16" s="293">
        <v>230</v>
      </c>
      <c r="F16" s="374">
        <f t="shared" si="0"/>
        <v>43780960</v>
      </c>
      <c r="G16" s="371">
        <f>'AT3B_cvrg(Insti)_UPY '!L15+'AT3C_cvrg(Insti)_UPY '!L15</f>
        <v>678</v>
      </c>
      <c r="H16" s="380">
        <f>'enrolment vs availed_UPY'!Q15</f>
        <v>37245180</v>
      </c>
      <c r="I16" s="381">
        <f t="shared" si="1"/>
        <v>210</v>
      </c>
      <c r="J16" s="381">
        <v>177358</v>
      </c>
    </row>
    <row r="17" spans="1:10" x14ac:dyDescent="0.2">
      <c r="A17" s="250">
        <v>6</v>
      </c>
      <c r="B17" s="252" t="s">
        <v>827</v>
      </c>
      <c r="C17" s="293">
        <v>336</v>
      </c>
      <c r="D17" s="293">
        <v>125554</v>
      </c>
      <c r="E17" s="293">
        <v>230</v>
      </c>
      <c r="F17" s="374">
        <f t="shared" si="0"/>
        <v>28877420</v>
      </c>
      <c r="G17" s="371">
        <f>'AT3B_cvrg(Insti)_UPY '!L16+'AT3C_cvrg(Insti)_UPY '!L16</f>
        <v>355</v>
      </c>
      <c r="H17" s="380">
        <f>'enrolment vs availed_UPY'!Q16</f>
        <v>18652620</v>
      </c>
      <c r="I17" s="381">
        <f t="shared" si="1"/>
        <v>210</v>
      </c>
      <c r="J17" s="381">
        <v>88822</v>
      </c>
    </row>
    <row r="18" spans="1:10" x14ac:dyDescent="0.2">
      <c r="A18" s="250">
        <v>7</v>
      </c>
      <c r="B18" s="252" t="s">
        <v>828</v>
      </c>
      <c r="C18" s="293">
        <v>497</v>
      </c>
      <c r="D18" s="293">
        <v>172512</v>
      </c>
      <c r="E18" s="293">
        <v>230</v>
      </c>
      <c r="F18" s="374">
        <f t="shared" si="0"/>
        <v>39677760</v>
      </c>
      <c r="G18" s="371">
        <f>'AT3B_cvrg(Insti)_UPY '!L17+'AT3C_cvrg(Insti)_UPY '!L17</f>
        <v>504</v>
      </c>
      <c r="H18" s="380">
        <f>'enrolment vs availed_UPY'!Q17</f>
        <v>35558460</v>
      </c>
      <c r="I18" s="381">
        <f t="shared" si="1"/>
        <v>210</v>
      </c>
      <c r="J18" s="381">
        <v>169326</v>
      </c>
    </row>
    <row r="19" spans="1:10" x14ac:dyDescent="0.2">
      <c r="A19" s="250">
        <v>8</v>
      </c>
      <c r="B19" s="252" t="s">
        <v>829</v>
      </c>
      <c r="C19" s="293">
        <v>203</v>
      </c>
      <c r="D19" s="293">
        <v>31546</v>
      </c>
      <c r="E19" s="293">
        <v>230</v>
      </c>
      <c r="F19" s="374">
        <f t="shared" si="0"/>
        <v>7255580</v>
      </c>
      <c r="G19" s="371">
        <f>'AT3B_cvrg(Insti)_UPY '!L18+'AT3C_cvrg(Insti)_UPY '!L18</f>
        <v>200</v>
      </c>
      <c r="H19" s="380">
        <f>'enrolment vs availed_UPY'!Q18</f>
        <v>4740963</v>
      </c>
      <c r="I19" s="381">
        <f t="shared" si="1"/>
        <v>167</v>
      </c>
      <c r="J19" s="381">
        <v>28389</v>
      </c>
    </row>
    <row r="20" spans="1:10" x14ac:dyDescent="0.2">
      <c r="A20" s="250">
        <v>9</v>
      </c>
      <c r="B20" s="252" t="s">
        <v>830</v>
      </c>
      <c r="C20" s="293">
        <v>846</v>
      </c>
      <c r="D20" s="293">
        <v>293568</v>
      </c>
      <c r="E20" s="293">
        <v>230</v>
      </c>
      <c r="F20" s="374">
        <f t="shared" si="0"/>
        <v>67520640</v>
      </c>
      <c r="G20" s="371">
        <f>'AT3B_cvrg(Insti)_UPY '!L19+'AT3C_cvrg(Insti)_UPY '!L19</f>
        <v>846</v>
      </c>
      <c r="H20" s="380">
        <f>'enrolment vs availed_UPY'!Q19</f>
        <v>44716140</v>
      </c>
      <c r="I20" s="381">
        <f t="shared" si="1"/>
        <v>210</v>
      </c>
      <c r="J20" s="381">
        <v>212934</v>
      </c>
    </row>
    <row r="21" spans="1:10" x14ac:dyDescent="0.2">
      <c r="A21" s="250">
        <v>10</v>
      </c>
      <c r="B21" s="252" t="s">
        <v>831</v>
      </c>
      <c r="C21" s="293">
        <v>680</v>
      </c>
      <c r="D21" s="293">
        <v>200871</v>
      </c>
      <c r="E21" s="293">
        <v>230</v>
      </c>
      <c r="F21" s="374">
        <f t="shared" si="0"/>
        <v>46200330</v>
      </c>
      <c r="G21" s="371">
        <f>'AT3B_cvrg(Insti)_UPY '!L20+'AT3C_cvrg(Insti)_UPY '!L20</f>
        <v>673</v>
      </c>
      <c r="H21" s="380">
        <f>'enrolment vs availed_UPY'!Q20</f>
        <v>39551190</v>
      </c>
      <c r="I21" s="381">
        <f t="shared" si="1"/>
        <v>210</v>
      </c>
      <c r="J21" s="381">
        <v>188339</v>
      </c>
    </row>
    <row r="22" spans="1:10" x14ac:dyDescent="0.2">
      <c r="A22" s="250">
        <v>11</v>
      </c>
      <c r="B22" s="252" t="s">
        <v>832</v>
      </c>
      <c r="C22" s="293">
        <v>407</v>
      </c>
      <c r="D22" s="293">
        <v>122702</v>
      </c>
      <c r="E22" s="293">
        <v>230</v>
      </c>
      <c r="F22" s="374">
        <f t="shared" si="0"/>
        <v>28221460</v>
      </c>
      <c r="G22" s="371">
        <f>'AT3B_cvrg(Insti)_UPY '!L21+'AT3C_cvrg(Insti)_UPY '!L21</f>
        <v>413</v>
      </c>
      <c r="H22" s="380">
        <f>'enrolment vs availed_UPY'!Q21</f>
        <v>21011760</v>
      </c>
      <c r="I22" s="381">
        <f t="shared" si="1"/>
        <v>210</v>
      </c>
      <c r="J22" s="381">
        <v>100056</v>
      </c>
    </row>
    <row r="23" spans="1:10" x14ac:dyDescent="0.2">
      <c r="A23" s="250">
        <v>12</v>
      </c>
      <c r="B23" s="252" t="s">
        <v>833</v>
      </c>
      <c r="C23" s="293">
        <v>514</v>
      </c>
      <c r="D23" s="293">
        <v>158208</v>
      </c>
      <c r="E23" s="293">
        <v>230</v>
      </c>
      <c r="F23" s="374">
        <f t="shared" si="0"/>
        <v>36387840</v>
      </c>
      <c r="G23" s="371">
        <f>'AT3B_cvrg(Insti)_UPY '!L22+'AT3C_cvrg(Insti)_UPY '!L22</f>
        <v>509</v>
      </c>
      <c r="H23" s="380">
        <f>'enrolment vs availed_UPY'!Q22</f>
        <v>25420290</v>
      </c>
      <c r="I23" s="381">
        <f t="shared" si="1"/>
        <v>210</v>
      </c>
      <c r="J23" s="381">
        <v>121049</v>
      </c>
    </row>
    <row r="24" spans="1:10" x14ac:dyDescent="0.2">
      <c r="A24" s="250">
        <v>13</v>
      </c>
      <c r="B24" s="252" t="s">
        <v>834</v>
      </c>
      <c r="C24" s="293">
        <v>662</v>
      </c>
      <c r="D24" s="293">
        <v>268366</v>
      </c>
      <c r="E24" s="293">
        <v>230</v>
      </c>
      <c r="F24" s="374">
        <f t="shared" si="0"/>
        <v>61724180</v>
      </c>
      <c r="G24" s="371">
        <f>'AT3B_cvrg(Insti)_UPY '!L23+'AT3C_cvrg(Insti)_UPY '!L23</f>
        <v>676</v>
      </c>
      <c r="H24" s="380">
        <f>'enrolment vs availed_UPY'!Q23</f>
        <v>49142100</v>
      </c>
      <c r="I24" s="381">
        <f t="shared" si="1"/>
        <v>210</v>
      </c>
      <c r="J24" s="381">
        <v>234010</v>
      </c>
    </row>
    <row r="25" spans="1:10" x14ac:dyDescent="0.2">
      <c r="A25" s="250">
        <v>14</v>
      </c>
      <c r="B25" s="252" t="s">
        <v>835</v>
      </c>
      <c r="C25" s="293">
        <v>1136</v>
      </c>
      <c r="D25" s="293">
        <v>508954</v>
      </c>
      <c r="E25" s="293">
        <v>230</v>
      </c>
      <c r="F25" s="374">
        <f t="shared" si="0"/>
        <v>117059420</v>
      </c>
      <c r="G25" s="371">
        <f>'AT3B_cvrg(Insti)_UPY '!L24+'AT3C_cvrg(Insti)_UPY '!L24</f>
        <v>1161</v>
      </c>
      <c r="H25" s="380">
        <f>'enrolment vs availed_UPY'!Q24</f>
        <v>93206190</v>
      </c>
      <c r="I25" s="381">
        <f t="shared" si="1"/>
        <v>210</v>
      </c>
      <c r="J25" s="381">
        <v>443839</v>
      </c>
    </row>
    <row r="26" spans="1:10" s="251" customFormat="1" x14ac:dyDescent="0.2">
      <c r="A26" s="250">
        <v>15</v>
      </c>
      <c r="B26" s="252" t="s">
        <v>836</v>
      </c>
      <c r="C26" s="293">
        <v>1141</v>
      </c>
      <c r="D26" s="293">
        <v>293736</v>
      </c>
      <c r="E26" s="293">
        <v>230</v>
      </c>
      <c r="F26" s="374">
        <f t="shared" si="0"/>
        <v>67559280</v>
      </c>
      <c r="G26" s="371">
        <f>'AT3B_cvrg(Insti)_UPY '!L25+'AT3C_cvrg(Insti)_UPY '!L25</f>
        <v>1162</v>
      </c>
      <c r="H26" s="380">
        <f>'enrolment vs availed_UPY'!Q25</f>
        <v>55356630</v>
      </c>
      <c r="I26" s="381">
        <f t="shared" si="1"/>
        <v>210</v>
      </c>
      <c r="J26" s="381">
        <v>263603</v>
      </c>
    </row>
    <row r="27" spans="1:10" s="251" customFormat="1" x14ac:dyDescent="0.2">
      <c r="A27" s="250">
        <v>16</v>
      </c>
      <c r="B27" s="252" t="s">
        <v>837</v>
      </c>
      <c r="C27" s="293">
        <v>1144</v>
      </c>
      <c r="D27" s="293">
        <v>242109</v>
      </c>
      <c r="E27" s="293">
        <v>230</v>
      </c>
      <c r="F27" s="374">
        <f t="shared" si="0"/>
        <v>55685070</v>
      </c>
      <c r="G27" s="371">
        <f>'AT3B_cvrg(Insti)_UPY '!L26+'AT3C_cvrg(Insti)_UPY '!L26</f>
        <v>1144</v>
      </c>
      <c r="H27" s="380">
        <f>'enrolment vs availed_UPY'!Q26</f>
        <v>45827040</v>
      </c>
      <c r="I27" s="381">
        <f t="shared" si="1"/>
        <v>210</v>
      </c>
      <c r="J27" s="381">
        <v>218224</v>
      </c>
    </row>
    <row r="28" spans="1:10" s="251" customFormat="1" x14ac:dyDescent="0.2">
      <c r="A28" s="250">
        <v>17</v>
      </c>
      <c r="B28" s="252" t="s">
        <v>838</v>
      </c>
      <c r="C28" s="293">
        <v>766</v>
      </c>
      <c r="D28" s="293">
        <v>263864</v>
      </c>
      <c r="E28" s="293">
        <v>230</v>
      </c>
      <c r="F28" s="374">
        <f t="shared" si="0"/>
        <v>60688720</v>
      </c>
      <c r="G28" s="371">
        <f>'AT3B_cvrg(Insti)_UPY '!L27+'AT3C_cvrg(Insti)_UPY '!L27</f>
        <v>777</v>
      </c>
      <c r="H28" s="380">
        <f>'enrolment vs availed_UPY'!Q27</f>
        <v>46813410</v>
      </c>
      <c r="I28" s="381">
        <f t="shared" si="1"/>
        <v>210</v>
      </c>
      <c r="J28" s="381">
        <v>222921</v>
      </c>
    </row>
    <row r="29" spans="1:10" s="251" customFormat="1" x14ac:dyDescent="0.2">
      <c r="A29" s="250">
        <v>18</v>
      </c>
      <c r="B29" s="252" t="s">
        <v>839</v>
      </c>
      <c r="C29" s="293">
        <v>1312</v>
      </c>
      <c r="D29" s="293">
        <v>467186</v>
      </c>
      <c r="E29" s="293">
        <v>230</v>
      </c>
      <c r="F29" s="374">
        <f t="shared" si="0"/>
        <v>107452780</v>
      </c>
      <c r="G29" s="371">
        <f>'AT3B_cvrg(Insti)_UPY '!L28+'AT3C_cvrg(Insti)_UPY '!L28</f>
        <v>1306</v>
      </c>
      <c r="H29" s="380">
        <f>'enrolment vs availed_UPY'!Q28</f>
        <v>76927410</v>
      </c>
      <c r="I29" s="381">
        <f t="shared" si="1"/>
        <v>210</v>
      </c>
      <c r="J29" s="381">
        <v>366321</v>
      </c>
    </row>
    <row r="30" spans="1:10" s="251" customFormat="1" x14ac:dyDescent="0.2">
      <c r="A30" s="250">
        <v>19</v>
      </c>
      <c r="B30" s="252" t="s">
        <v>840</v>
      </c>
      <c r="C30" s="293">
        <v>1274</v>
      </c>
      <c r="D30" s="293">
        <v>394986</v>
      </c>
      <c r="E30" s="293">
        <v>230</v>
      </c>
      <c r="F30" s="374">
        <f t="shared" si="0"/>
        <v>90846780</v>
      </c>
      <c r="G30" s="371">
        <f>'AT3B_cvrg(Insti)_UPY '!L29+'AT3C_cvrg(Insti)_UPY '!L29</f>
        <v>1226</v>
      </c>
      <c r="H30" s="380">
        <f>'enrolment vs availed_UPY'!Q29</f>
        <v>81461520</v>
      </c>
      <c r="I30" s="381">
        <f t="shared" si="1"/>
        <v>210</v>
      </c>
      <c r="J30" s="381">
        <v>387912</v>
      </c>
    </row>
    <row r="31" spans="1:10" s="251" customFormat="1" x14ac:dyDescent="0.2">
      <c r="A31" s="250">
        <v>20</v>
      </c>
      <c r="B31" s="252" t="s">
        <v>841</v>
      </c>
      <c r="C31" s="293">
        <v>837</v>
      </c>
      <c r="D31" s="293">
        <v>172971</v>
      </c>
      <c r="E31" s="293">
        <v>230</v>
      </c>
      <c r="F31" s="374">
        <f t="shared" si="0"/>
        <v>39783330</v>
      </c>
      <c r="G31" s="371">
        <f>'AT3B_cvrg(Insti)_UPY '!L30+'AT3C_cvrg(Insti)_UPY '!L30</f>
        <v>838</v>
      </c>
      <c r="H31" s="380">
        <f>'enrolment vs availed_UPY'!Q30</f>
        <v>35260470</v>
      </c>
      <c r="I31" s="381">
        <f t="shared" si="1"/>
        <v>210</v>
      </c>
      <c r="J31" s="381">
        <v>167907</v>
      </c>
    </row>
    <row r="32" spans="1:10" s="251" customFormat="1" x14ac:dyDescent="0.2">
      <c r="A32" s="250">
        <v>21</v>
      </c>
      <c r="B32" s="252" t="s">
        <v>842</v>
      </c>
      <c r="C32" s="293">
        <v>120</v>
      </c>
      <c r="D32" s="293">
        <v>49172</v>
      </c>
      <c r="E32" s="293">
        <v>230</v>
      </c>
      <c r="F32" s="374">
        <f t="shared" si="0"/>
        <v>11309560</v>
      </c>
      <c r="G32" s="371">
        <f>'AT3B_cvrg(Insti)_UPY '!L31+'AT3C_cvrg(Insti)_UPY '!L31</f>
        <v>121</v>
      </c>
      <c r="H32" s="380">
        <f>'enrolment vs availed_UPY'!Q31</f>
        <v>9419970</v>
      </c>
      <c r="I32" s="381">
        <f t="shared" si="1"/>
        <v>210</v>
      </c>
      <c r="J32" s="381">
        <v>44857</v>
      </c>
    </row>
    <row r="33" spans="1:10" s="251" customFormat="1" x14ac:dyDescent="0.2">
      <c r="A33" s="250">
        <v>22</v>
      </c>
      <c r="B33" s="252" t="s">
        <v>843</v>
      </c>
      <c r="C33" s="293">
        <v>305</v>
      </c>
      <c r="D33" s="293">
        <v>100618</v>
      </c>
      <c r="E33" s="293">
        <v>230</v>
      </c>
      <c r="F33" s="374">
        <f t="shared" si="0"/>
        <v>23142140</v>
      </c>
      <c r="G33" s="371">
        <f>'AT3B_cvrg(Insti)_UPY '!L32+'AT3C_cvrg(Insti)_UPY '!L32</f>
        <v>305</v>
      </c>
      <c r="H33" s="380">
        <f>'enrolment vs availed_UPY'!Q32</f>
        <v>21293580</v>
      </c>
      <c r="I33" s="381">
        <f t="shared" si="1"/>
        <v>210</v>
      </c>
      <c r="J33" s="381">
        <v>101398</v>
      </c>
    </row>
    <row r="34" spans="1:10" x14ac:dyDescent="0.2">
      <c r="A34" s="250">
        <v>23</v>
      </c>
      <c r="B34" s="252" t="s">
        <v>844</v>
      </c>
      <c r="C34" s="293">
        <v>412</v>
      </c>
      <c r="D34" s="293">
        <v>61344</v>
      </c>
      <c r="E34" s="293">
        <v>230</v>
      </c>
      <c r="F34" s="374">
        <f t="shared" si="0"/>
        <v>14109120</v>
      </c>
      <c r="G34" s="371">
        <f>'AT3B_cvrg(Insti)_UPY '!L33+'AT3C_cvrg(Insti)_UPY '!L33</f>
        <v>412</v>
      </c>
      <c r="H34" s="380">
        <f>'enrolment vs availed_UPY'!Q33</f>
        <v>12113850</v>
      </c>
      <c r="I34" s="381">
        <f t="shared" si="1"/>
        <v>210</v>
      </c>
      <c r="J34" s="381">
        <v>57685</v>
      </c>
    </row>
    <row r="35" spans="1:10" x14ac:dyDescent="0.2">
      <c r="A35" s="253">
        <v>24</v>
      </c>
      <c r="B35" s="252" t="s">
        <v>845</v>
      </c>
      <c r="C35" s="293">
        <v>0</v>
      </c>
      <c r="D35" s="293">
        <v>0</v>
      </c>
      <c r="E35" s="293">
        <v>0</v>
      </c>
      <c r="F35" s="374">
        <v>0</v>
      </c>
      <c r="G35" s="371">
        <v>0</v>
      </c>
      <c r="H35" s="380">
        <f>'enrolment vs availed_UPY'!Q34</f>
        <v>0</v>
      </c>
      <c r="I35" s="381">
        <v>0</v>
      </c>
      <c r="J35" s="381">
        <v>0</v>
      </c>
    </row>
    <row r="36" spans="1:10" x14ac:dyDescent="0.2">
      <c r="A36" s="822" t="s">
        <v>16</v>
      </c>
      <c r="B36" s="823"/>
      <c r="C36" s="378">
        <f>SUM(C12:C35)</f>
        <v>16159</v>
      </c>
      <c r="D36" s="378">
        <f>SUM(D12:D35)</f>
        <v>4820977</v>
      </c>
      <c r="E36" s="378">
        <v>230</v>
      </c>
      <c r="F36" s="417">
        <f>SUM(F12:F35)</f>
        <v>1108824710</v>
      </c>
      <c r="G36" s="378">
        <f>SUM(G12:G35)</f>
        <v>16154</v>
      </c>
      <c r="H36" s="418">
        <f>SUM(H12:H35)</f>
        <v>887283603</v>
      </c>
      <c r="I36" s="419">
        <f t="shared" si="1"/>
        <v>209.71147842352102</v>
      </c>
      <c r="J36" s="419">
        <f>SUM(J12:J35)</f>
        <v>4230973</v>
      </c>
    </row>
    <row r="37" spans="1:10" x14ac:dyDescent="0.2">
      <c r="A37" s="7"/>
      <c r="B37" s="23"/>
      <c r="C37" s="23"/>
      <c r="D37" s="16"/>
      <c r="E37" s="16"/>
      <c r="F37" s="16"/>
      <c r="G37" s="16"/>
      <c r="H37" s="16"/>
      <c r="I37" s="372"/>
      <c r="J37" s="16"/>
    </row>
    <row r="38" spans="1:10" x14ac:dyDescent="0.2">
      <c r="A38" s="7"/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7"/>
      <c r="B39" s="23"/>
      <c r="C39" s="23"/>
      <c r="D39" s="16"/>
      <c r="E39" s="16"/>
      <c r="F39" s="16"/>
      <c r="G39" s="16"/>
      <c r="H39" s="661"/>
      <c r="I39" s="661"/>
      <c r="J39" s="661"/>
    </row>
    <row r="40" spans="1:10" ht="15.75" customHeight="1" x14ac:dyDescent="0.2">
      <c r="A40" s="10" t="s">
        <v>1114</v>
      </c>
      <c r="B40" s="10"/>
      <c r="C40" s="10"/>
      <c r="D40" s="749" t="s">
        <v>1118</v>
      </c>
      <c r="E40" s="749"/>
      <c r="F40" s="749"/>
      <c r="G40" s="749"/>
      <c r="H40" s="749" t="s">
        <v>1116</v>
      </c>
      <c r="I40" s="749"/>
      <c r="J40" s="749"/>
    </row>
    <row r="41" spans="1:10" ht="12.75" customHeight="1" x14ac:dyDescent="0.2">
      <c r="A41" s="428"/>
      <c r="B41" s="428"/>
      <c r="C41" s="428"/>
      <c r="D41" s="748" t="s">
        <v>1115</v>
      </c>
      <c r="E41" s="748"/>
      <c r="F41" s="748"/>
      <c r="G41" s="748"/>
      <c r="H41" s="832" t="s">
        <v>1115</v>
      </c>
      <c r="I41" s="832"/>
      <c r="J41" s="832"/>
    </row>
    <row r="42" spans="1:10" ht="12.75" customHeight="1" x14ac:dyDescent="0.2">
      <c r="A42" s="428"/>
      <c r="B42" s="428"/>
      <c r="C42" s="428"/>
      <c r="D42" s="748" t="s">
        <v>1119</v>
      </c>
      <c r="E42" s="748"/>
      <c r="F42" s="748"/>
      <c r="G42" s="748"/>
      <c r="H42" s="661"/>
      <c r="I42" s="661"/>
      <c r="J42" s="661"/>
    </row>
    <row r="43" spans="1:10" x14ac:dyDescent="0.2">
      <c r="A43" s="10"/>
      <c r="B43" s="10"/>
      <c r="C43" s="10"/>
      <c r="D43" s="431"/>
      <c r="E43" s="10"/>
      <c r="F43" s="431"/>
      <c r="G43" s="431"/>
      <c r="H43" s="27"/>
      <c r="I43" s="27"/>
      <c r="J43" s="27"/>
    </row>
    <row r="47" spans="1:10" x14ac:dyDescent="0.2">
      <c r="A47" s="846"/>
      <c r="B47" s="846"/>
      <c r="C47" s="846"/>
      <c r="D47" s="846"/>
      <c r="E47" s="846"/>
      <c r="F47" s="846"/>
      <c r="G47" s="846"/>
      <c r="H47" s="846"/>
      <c r="I47" s="846"/>
      <c r="J47" s="846"/>
    </row>
    <row r="49" spans="1:10" x14ac:dyDescent="0.2">
      <c r="A49" s="846"/>
      <c r="B49" s="846"/>
      <c r="C49" s="846"/>
      <c r="D49" s="846"/>
      <c r="E49" s="846"/>
      <c r="F49" s="846"/>
      <c r="G49" s="846"/>
      <c r="H49" s="846"/>
      <c r="I49" s="846"/>
      <c r="J49" s="846"/>
    </row>
  </sheetData>
  <mergeCells count="17">
    <mergeCell ref="E1:I1"/>
    <mergeCell ref="A2:J2"/>
    <mergeCell ref="A3:J3"/>
    <mergeCell ref="A5:J5"/>
    <mergeCell ref="H8:J8"/>
    <mergeCell ref="A47:J47"/>
    <mergeCell ref="A49:J49"/>
    <mergeCell ref="A9:A10"/>
    <mergeCell ref="B9:B10"/>
    <mergeCell ref="C9:F9"/>
    <mergeCell ref="G9:J9"/>
    <mergeCell ref="A36:B36"/>
    <mergeCell ref="H40:J40"/>
    <mergeCell ref="H41:J41"/>
    <mergeCell ref="D40:G40"/>
    <mergeCell ref="D41:G41"/>
    <mergeCell ref="D42:G42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9"/>
  <sheetViews>
    <sheetView view="pageBreakPreview" topLeftCell="A13" zoomScale="90" zoomScaleNormal="100" zoomScaleSheetLayoutView="90" workbookViewId="0">
      <selection activeCell="M33" sqref="M33"/>
    </sheetView>
  </sheetViews>
  <sheetFormatPr defaultColWidth="9.140625" defaultRowHeight="12.75" x14ac:dyDescent="0.2"/>
  <cols>
    <col min="1" max="1" width="7.42578125" style="11" customWidth="1"/>
    <col min="2" max="2" width="17.140625" style="11" customWidth="1"/>
    <col min="3" max="3" width="11" style="11" customWidth="1"/>
    <col min="4" max="4" width="10" style="11" customWidth="1"/>
    <col min="5" max="5" width="13.140625" style="11" customWidth="1"/>
    <col min="6" max="6" width="14.28515625" style="11" customWidth="1"/>
    <col min="7" max="7" width="13.28515625" style="11" customWidth="1"/>
    <col min="8" max="8" width="14.7109375" style="11" customWidth="1"/>
    <col min="9" max="9" width="16.7109375" style="11" customWidth="1"/>
    <col min="10" max="10" width="19.28515625" style="11" customWidth="1"/>
    <col min="11" max="16384" width="9.140625" style="11"/>
  </cols>
  <sheetData>
    <row r="1" spans="1:10" customFormat="1" x14ac:dyDescent="0.2">
      <c r="E1" s="749"/>
      <c r="F1" s="749"/>
      <c r="G1" s="749"/>
      <c r="H1" s="749"/>
      <c r="I1" s="749"/>
      <c r="J1" s="116"/>
    </row>
    <row r="2" spans="1:10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0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</row>
    <row r="4" spans="1:10" customFormat="1" ht="14.25" customHeight="1" x14ac:dyDescent="0.2"/>
    <row r="5" spans="1:10" ht="19.5" customHeight="1" x14ac:dyDescent="0.25">
      <c r="A5" s="839" t="s">
        <v>711</v>
      </c>
      <c r="B5" s="839"/>
      <c r="C5" s="839"/>
      <c r="D5" s="839"/>
      <c r="E5" s="839"/>
      <c r="F5" s="839"/>
      <c r="G5" s="839"/>
      <c r="H5" s="839"/>
      <c r="I5" s="839"/>
      <c r="J5" s="839"/>
    </row>
    <row r="6" spans="1:10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 x14ac:dyDescent="0.2"/>
    <row r="8" spans="1:10" x14ac:dyDescent="0.2">
      <c r="A8" s="27" t="s">
        <v>870</v>
      </c>
      <c r="B8" s="27"/>
      <c r="C8" s="10"/>
      <c r="D8" s="10"/>
      <c r="H8" s="821" t="s">
        <v>1041</v>
      </c>
      <c r="I8" s="821"/>
      <c r="J8" s="821"/>
    </row>
    <row r="9" spans="1:10" x14ac:dyDescent="0.2">
      <c r="A9" s="755" t="s">
        <v>2</v>
      </c>
      <c r="B9" s="755" t="s">
        <v>3</v>
      </c>
      <c r="C9" s="717" t="s">
        <v>680</v>
      </c>
      <c r="D9" s="734"/>
      <c r="E9" s="734"/>
      <c r="F9" s="718"/>
      <c r="G9" s="717" t="s">
        <v>98</v>
      </c>
      <c r="H9" s="734"/>
      <c r="I9" s="734"/>
      <c r="J9" s="718"/>
    </row>
    <row r="10" spans="1:10" ht="77.45" customHeight="1" x14ac:dyDescent="0.2">
      <c r="A10" s="755"/>
      <c r="B10" s="755"/>
      <c r="C10" s="347" t="s">
        <v>183</v>
      </c>
      <c r="D10" s="347" t="s">
        <v>14</v>
      </c>
      <c r="E10" s="349" t="s">
        <v>679</v>
      </c>
      <c r="F10" s="349" t="s">
        <v>201</v>
      </c>
      <c r="G10" s="347" t="s">
        <v>183</v>
      </c>
      <c r="H10" s="351" t="s">
        <v>15</v>
      </c>
      <c r="I10" s="350" t="s">
        <v>108</v>
      </c>
      <c r="J10" s="347" t="s">
        <v>202</v>
      </c>
    </row>
    <row r="11" spans="1:10" x14ac:dyDescent="0.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5">
        <v>6</v>
      </c>
      <c r="G11" s="307">
        <v>7</v>
      </c>
      <c r="H11" s="306">
        <v>8</v>
      </c>
      <c r="I11" s="307">
        <v>9</v>
      </c>
      <c r="J11" s="307">
        <v>10</v>
      </c>
    </row>
    <row r="12" spans="1:10" x14ac:dyDescent="0.2">
      <c r="A12" s="250">
        <v>1</v>
      </c>
      <c r="B12" s="252" t="s">
        <v>822</v>
      </c>
      <c r="C12" s="371">
        <v>11</v>
      </c>
      <c r="D12" s="371">
        <v>469</v>
      </c>
      <c r="E12" s="371">
        <v>312</v>
      </c>
      <c r="F12" s="382">
        <f>E12*D12</f>
        <v>146328</v>
      </c>
      <c r="G12" s="371">
        <f>'AT3A_cvrg(Insti)_PY'!J12</f>
        <v>10</v>
      </c>
      <c r="H12" s="380">
        <f>'enrolment vs availed_PY'!O11</f>
        <v>123552</v>
      </c>
      <c r="I12" s="380">
        <f>H12/J12</f>
        <v>312</v>
      </c>
      <c r="J12" s="380">
        <v>396</v>
      </c>
    </row>
    <row r="13" spans="1:10" x14ac:dyDescent="0.2">
      <c r="A13" s="250">
        <v>2</v>
      </c>
      <c r="B13" s="252" t="s">
        <v>823</v>
      </c>
      <c r="C13" s="371">
        <v>33</v>
      </c>
      <c r="D13" s="371">
        <v>907</v>
      </c>
      <c r="E13" s="371">
        <v>312</v>
      </c>
      <c r="F13" s="382">
        <f t="shared" ref="F13:F34" si="0">E13*D13</f>
        <v>282984</v>
      </c>
      <c r="G13" s="371">
        <f>'AT3A_cvrg(Insti)_PY'!J13</f>
        <v>41</v>
      </c>
      <c r="H13" s="380">
        <f>'enrolment vs availed_PY'!O12</f>
        <v>342888</v>
      </c>
      <c r="I13" s="380">
        <f t="shared" ref="I13:I34" si="1">H13/J13</f>
        <v>312</v>
      </c>
      <c r="J13" s="380">
        <v>1099</v>
      </c>
    </row>
    <row r="14" spans="1:10" x14ac:dyDescent="0.2">
      <c r="A14" s="250">
        <v>3</v>
      </c>
      <c r="B14" s="252" t="s">
        <v>824</v>
      </c>
      <c r="C14" s="371">
        <v>0</v>
      </c>
      <c r="D14" s="371">
        <v>0</v>
      </c>
      <c r="E14" s="371">
        <v>312</v>
      </c>
      <c r="F14" s="382">
        <f t="shared" si="0"/>
        <v>0</v>
      </c>
      <c r="G14" s="371">
        <f>'AT3A_cvrg(Insti)_PY'!J14</f>
        <v>92</v>
      </c>
      <c r="H14" s="380">
        <f>'enrolment vs availed_PY'!O13</f>
        <v>1233336</v>
      </c>
      <c r="I14" s="380">
        <f t="shared" si="1"/>
        <v>312</v>
      </c>
      <c r="J14" s="380">
        <v>3953</v>
      </c>
    </row>
    <row r="15" spans="1:10" x14ac:dyDescent="0.2">
      <c r="A15" s="250">
        <v>4</v>
      </c>
      <c r="B15" s="252" t="s">
        <v>825</v>
      </c>
      <c r="C15" s="371">
        <v>20</v>
      </c>
      <c r="D15" s="371">
        <v>925</v>
      </c>
      <c r="E15" s="371">
        <v>312</v>
      </c>
      <c r="F15" s="382">
        <f t="shared" si="0"/>
        <v>288600</v>
      </c>
      <c r="G15" s="371">
        <f>'AT3A_cvrg(Insti)_PY'!J15</f>
        <v>14</v>
      </c>
      <c r="H15" s="380">
        <f>'enrolment vs availed_PY'!O14</f>
        <v>190008</v>
      </c>
      <c r="I15" s="380">
        <f t="shared" si="1"/>
        <v>312</v>
      </c>
      <c r="J15" s="380">
        <v>609</v>
      </c>
    </row>
    <row r="16" spans="1:10" x14ac:dyDescent="0.2">
      <c r="A16" s="250">
        <v>5</v>
      </c>
      <c r="B16" s="252" t="s">
        <v>826</v>
      </c>
      <c r="C16" s="371">
        <v>19</v>
      </c>
      <c r="D16" s="371">
        <v>933</v>
      </c>
      <c r="E16" s="371">
        <v>312</v>
      </c>
      <c r="F16" s="382">
        <f t="shared" si="0"/>
        <v>291096</v>
      </c>
      <c r="G16" s="371">
        <f>'AT3A_cvrg(Insti)_PY'!J16</f>
        <v>19</v>
      </c>
      <c r="H16" s="380">
        <f>'enrolment vs availed_PY'!O15</f>
        <v>202488</v>
      </c>
      <c r="I16" s="380">
        <f t="shared" si="1"/>
        <v>312</v>
      </c>
      <c r="J16" s="380">
        <v>649</v>
      </c>
    </row>
    <row r="17" spans="1:10" x14ac:dyDescent="0.2">
      <c r="A17" s="250">
        <v>6</v>
      </c>
      <c r="B17" s="252" t="s">
        <v>827</v>
      </c>
      <c r="C17" s="371">
        <v>40</v>
      </c>
      <c r="D17" s="371">
        <v>1821</v>
      </c>
      <c r="E17" s="371">
        <v>312</v>
      </c>
      <c r="F17" s="382">
        <f t="shared" si="0"/>
        <v>568152</v>
      </c>
      <c r="G17" s="371">
        <f>'AT3A_cvrg(Insti)_PY'!J17</f>
        <v>40</v>
      </c>
      <c r="H17" s="380">
        <f>'enrolment vs availed_PY'!O16</f>
        <v>556920</v>
      </c>
      <c r="I17" s="380">
        <f t="shared" si="1"/>
        <v>312</v>
      </c>
      <c r="J17" s="380">
        <v>1785</v>
      </c>
    </row>
    <row r="18" spans="1:10" x14ac:dyDescent="0.2">
      <c r="A18" s="250">
        <v>7</v>
      </c>
      <c r="B18" s="252" t="s">
        <v>828</v>
      </c>
      <c r="C18" s="371">
        <v>40</v>
      </c>
      <c r="D18" s="371">
        <v>1911</v>
      </c>
      <c r="E18" s="371">
        <v>312</v>
      </c>
      <c r="F18" s="382">
        <f t="shared" si="0"/>
        <v>596232</v>
      </c>
      <c r="G18" s="371">
        <f>'AT3A_cvrg(Insti)_PY'!J18</f>
        <v>39</v>
      </c>
      <c r="H18" s="380">
        <f>'enrolment vs availed_PY'!O17</f>
        <v>546000</v>
      </c>
      <c r="I18" s="380">
        <f t="shared" si="1"/>
        <v>312</v>
      </c>
      <c r="J18" s="380">
        <v>1750</v>
      </c>
    </row>
    <row r="19" spans="1:10" x14ac:dyDescent="0.2">
      <c r="A19" s="250">
        <v>8</v>
      </c>
      <c r="B19" s="252" t="s">
        <v>829</v>
      </c>
      <c r="C19" s="371">
        <v>9</v>
      </c>
      <c r="D19" s="371">
        <v>145</v>
      </c>
      <c r="E19" s="371">
        <v>312</v>
      </c>
      <c r="F19" s="382">
        <f t="shared" si="0"/>
        <v>45240</v>
      </c>
      <c r="G19" s="371">
        <f>'AT3A_cvrg(Insti)_PY'!J19</f>
        <v>9</v>
      </c>
      <c r="H19" s="380">
        <f>'enrolment vs availed_PY'!O18</f>
        <v>32868</v>
      </c>
      <c r="I19" s="380">
        <f t="shared" si="1"/>
        <v>249</v>
      </c>
      <c r="J19" s="383">
        <v>132</v>
      </c>
    </row>
    <row r="20" spans="1:10" x14ac:dyDescent="0.2">
      <c r="A20" s="250">
        <v>9</v>
      </c>
      <c r="B20" s="252" t="s">
        <v>830</v>
      </c>
      <c r="C20" s="371">
        <v>0</v>
      </c>
      <c r="D20" s="371">
        <v>0</v>
      </c>
      <c r="E20" s="371">
        <v>312</v>
      </c>
      <c r="F20" s="382">
        <f t="shared" si="0"/>
        <v>0</v>
      </c>
      <c r="G20" s="371">
        <f>'AT3A_cvrg(Insti)_PY'!J20</f>
        <v>0</v>
      </c>
      <c r="H20" s="380">
        <f>'enrolment vs availed_PY'!O19</f>
        <v>0</v>
      </c>
      <c r="I20" s="380">
        <v>0</v>
      </c>
      <c r="J20" s="380">
        <v>0</v>
      </c>
    </row>
    <row r="21" spans="1:10" x14ac:dyDescent="0.2">
      <c r="A21" s="250">
        <v>10</v>
      </c>
      <c r="B21" s="252" t="s">
        <v>831</v>
      </c>
      <c r="C21" s="371">
        <v>34</v>
      </c>
      <c r="D21" s="371">
        <v>1643</v>
      </c>
      <c r="E21" s="371">
        <v>312</v>
      </c>
      <c r="F21" s="382">
        <f t="shared" si="0"/>
        <v>512616</v>
      </c>
      <c r="G21" s="371">
        <f>'AT3A_cvrg(Insti)_PY'!J21</f>
        <v>33</v>
      </c>
      <c r="H21" s="380">
        <f>'enrolment vs availed_PY'!O20</f>
        <v>463944</v>
      </c>
      <c r="I21" s="380">
        <f t="shared" si="1"/>
        <v>312</v>
      </c>
      <c r="J21" s="380">
        <v>1487</v>
      </c>
    </row>
    <row r="22" spans="1:10" x14ac:dyDescent="0.2">
      <c r="A22" s="250">
        <v>11</v>
      </c>
      <c r="B22" s="252" t="s">
        <v>832</v>
      </c>
      <c r="C22" s="371">
        <v>8</v>
      </c>
      <c r="D22" s="371">
        <v>1689</v>
      </c>
      <c r="E22" s="371">
        <v>312</v>
      </c>
      <c r="F22" s="382">
        <f t="shared" si="0"/>
        <v>526968</v>
      </c>
      <c r="G22" s="371">
        <f>'AT3A_cvrg(Insti)_PY'!J22</f>
        <v>7</v>
      </c>
      <c r="H22" s="380">
        <f>'enrolment vs availed_PY'!O21</f>
        <v>96408</v>
      </c>
      <c r="I22" s="380">
        <f t="shared" si="1"/>
        <v>312</v>
      </c>
      <c r="J22" s="380">
        <v>309</v>
      </c>
    </row>
    <row r="23" spans="1:10" x14ac:dyDescent="0.2">
      <c r="A23" s="250">
        <v>12</v>
      </c>
      <c r="B23" s="252" t="s">
        <v>833</v>
      </c>
      <c r="C23" s="371">
        <v>40</v>
      </c>
      <c r="D23" s="371">
        <v>1668</v>
      </c>
      <c r="E23" s="371">
        <v>312</v>
      </c>
      <c r="F23" s="382">
        <f t="shared" si="0"/>
        <v>520416</v>
      </c>
      <c r="G23" s="371">
        <f>'AT3A_cvrg(Insti)_PY'!J23</f>
        <v>40</v>
      </c>
      <c r="H23" s="380">
        <f>'enrolment vs availed_PY'!O22</f>
        <v>638976</v>
      </c>
      <c r="I23" s="380">
        <f t="shared" si="1"/>
        <v>312</v>
      </c>
      <c r="J23" s="380">
        <v>2048</v>
      </c>
    </row>
    <row r="24" spans="1:10" x14ac:dyDescent="0.2">
      <c r="A24" s="250">
        <v>13</v>
      </c>
      <c r="B24" s="252" t="s">
        <v>834</v>
      </c>
      <c r="C24" s="371">
        <v>40</v>
      </c>
      <c r="D24" s="371">
        <v>1987</v>
      </c>
      <c r="E24" s="371">
        <v>312</v>
      </c>
      <c r="F24" s="382">
        <f t="shared" si="0"/>
        <v>619944</v>
      </c>
      <c r="G24" s="371">
        <f>'AT3A_cvrg(Insti)_PY'!J24</f>
        <v>40</v>
      </c>
      <c r="H24" s="380">
        <f>'enrolment vs availed_PY'!O23</f>
        <v>555984</v>
      </c>
      <c r="I24" s="380">
        <f t="shared" si="1"/>
        <v>312</v>
      </c>
      <c r="J24" s="380">
        <v>1782</v>
      </c>
    </row>
    <row r="25" spans="1:10" x14ac:dyDescent="0.2">
      <c r="A25" s="250">
        <v>14</v>
      </c>
      <c r="B25" s="252" t="s">
        <v>835</v>
      </c>
      <c r="C25" s="371">
        <v>0</v>
      </c>
      <c r="D25" s="371">
        <v>0</v>
      </c>
      <c r="E25" s="371">
        <v>312</v>
      </c>
      <c r="F25" s="382">
        <f t="shared" si="0"/>
        <v>0</v>
      </c>
      <c r="G25" s="371">
        <f>'AT3A_cvrg(Insti)_PY'!J25</f>
        <v>0</v>
      </c>
      <c r="H25" s="380">
        <f>'enrolment vs availed_PY'!O24</f>
        <v>0</v>
      </c>
      <c r="I25" s="380">
        <v>0</v>
      </c>
      <c r="J25" s="380">
        <v>0</v>
      </c>
    </row>
    <row r="26" spans="1:10" s="251" customFormat="1" x14ac:dyDescent="0.2">
      <c r="A26" s="250">
        <v>15</v>
      </c>
      <c r="B26" s="252" t="s">
        <v>836</v>
      </c>
      <c r="C26" s="371">
        <v>30</v>
      </c>
      <c r="D26" s="371">
        <v>1323</v>
      </c>
      <c r="E26" s="371">
        <v>312</v>
      </c>
      <c r="F26" s="382">
        <f t="shared" si="0"/>
        <v>412776</v>
      </c>
      <c r="G26" s="371">
        <f>'AT3A_cvrg(Insti)_PY'!J26</f>
        <v>30</v>
      </c>
      <c r="H26" s="380">
        <f>'enrolment vs availed_PY'!O25</f>
        <v>320424</v>
      </c>
      <c r="I26" s="380">
        <f t="shared" si="1"/>
        <v>312</v>
      </c>
      <c r="J26" s="380">
        <v>1027</v>
      </c>
    </row>
    <row r="27" spans="1:10" s="251" customFormat="1" x14ac:dyDescent="0.2">
      <c r="A27" s="250">
        <v>16</v>
      </c>
      <c r="B27" s="252" t="s">
        <v>837</v>
      </c>
      <c r="C27" s="371">
        <v>36</v>
      </c>
      <c r="D27" s="371">
        <v>1374</v>
      </c>
      <c r="E27" s="371">
        <v>312</v>
      </c>
      <c r="F27" s="382">
        <f t="shared" si="0"/>
        <v>428688</v>
      </c>
      <c r="G27" s="371">
        <f>'AT3A_cvrg(Insti)_PY'!J27</f>
        <v>35</v>
      </c>
      <c r="H27" s="380">
        <f>'enrolment vs availed_PY'!O26</f>
        <v>384696</v>
      </c>
      <c r="I27" s="380">
        <f t="shared" si="1"/>
        <v>312</v>
      </c>
      <c r="J27" s="380">
        <v>1233</v>
      </c>
    </row>
    <row r="28" spans="1:10" s="251" customFormat="1" x14ac:dyDescent="0.2">
      <c r="A28" s="250">
        <v>17</v>
      </c>
      <c r="B28" s="252" t="s">
        <v>838</v>
      </c>
      <c r="C28" s="371">
        <v>100</v>
      </c>
      <c r="D28" s="371">
        <v>4962</v>
      </c>
      <c r="E28" s="371">
        <v>312</v>
      </c>
      <c r="F28" s="382">
        <f t="shared" si="0"/>
        <v>1548144</v>
      </c>
      <c r="G28" s="371">
        <f>'AT3A_cvrg(Insti)_PY'!J28</f>
        <v>85</v>
      </c>
      <c r="H28" s="380">
        <f>'enrolment vs availed_PY'!O27</f>
        <v>802152</v>
      </c>
      <c r="I28" s="380">
        <f t="shared" si="1"/>
        <v>312</v>
      </c>
      <c r="J28" s="380">
        <v>2571</v>
      </c>
    </row>
    <row r="29" spans="1:10" s="251" customFormat="1" x14ac:dyDescent="0.2">
      <c r="A29" s="250">
        <v>18</v>
      </c>
      <c r="B29" s="252" t="s">
        <v>839</v>
      </c>
      <c r="C29" s="371">
        <v>40</v>
      </c>
      <c r="D29" s="371">
        <v>1973</v>
      </c>
      <c r="E29" s="371">
        <v>312</v>
      </c>
      <c r="F29" s="382">
        <f t="shared" si="0"/>
        <v>615576</v>
      </c>
      <c r="G29" s="371">
        <f>'AT3A_cvrg(Insti)_PY'!J29</f>
        <v>40</v>
      </c>
      <c r="H29" s="380">
        <f>'enrolment vs availed_PY'!O28</f>
        <v>555984</v>
      </c>
      <c r="I29" s="380">
        <f t="shared" si="1"/>
        <v>312</v>
      </c>
      <c r="J29" s="380">
        <v>1782</v>
      </c>
    </row>
    <row r="30" spans="1:10" s="251" customFormat="1" x14ac:dyDescent="0.2">
      <c r="A30" s="250">
        <v>19</v>
      </c>
      <c r="B30" s="252" t="s">
        <v>840</v>
      </c>
      <c r="C30" s="371">
        <v>38</v>
      </c>
      <c r="D30" s="371">
        <v>1619</v>
      </c>
      <c r="E30" s="371">
        <v>312</v>
      </c>
      <c r="F30" s="382">
        <f t="shared" si="0"/>
        <v>505128</v>
      </c>
      <c r="G30" s="371">
        <f>'AT3A_cvrg(Insti)_PY'!J30</f>
        <v>25</v>
      </c>
      <c r="H30" s="380">
        <f>'enrolment vs availed_PY'!O29</f>
        <v>348192</v>
      </c>
      <c r="I30" s="380">
        <f t="shared" si="1"/>
        <v>312</v>
      </c>
      <c r="J30" s="380">
        <v>1116</v>
      </c>
    </row>
    <row r="31" spans="1:10" s="251" customFormat="1" x14ac:dyDescent="0.2">
      <c r="A31" s="250">
        <v>20</v>
      </c>
      <c r="B31" s="252" t="s">
        <v>841</v>
      </c>
      <c r="C31" s="371">
        <v>89</v>
      </c>
      <c r="D31" s="371">
        <v>4423</v>
      </c>
      <c r="E31" s="371">
        <v>312</v>
      </c>
      <c r="F31" s="382">
        <f t="shared" si="0"/>
        <v>1379976</v>
      </c>
      <c r="G31" s="371">
        <f>'AT3A_cvrg(Insti)_PY'!J31</f>
        <v>89</v>
      </c>
      <c r="H31" s="380">
        <f>'enrolment vs availed_PY'!O30</f>
        <v>1246440</v>
      </c>
      <c r="I31" s="380">
        <f t="shared" si="1"/>
        <v>312</v>
      </c>
      <c r="J31" s="380">
        <v>3995</v>
      </c>
    </row>
    <row r="32" spans="1:10" x14ac:dyDescent="0.2">
      <c r="A32" s="250">
        <v>21</v>
      </c>
      <c r="B32" s="252" t="s">
        <v>842</v>
      </c>
      <c r="C32" s="371">
        <v>6</v>
      </c>
      <c r="D32" s="371">
        <v>293</v>
      </c>
      <c r="E32" s="371">
        <v>312</v>
      </c>
      <c r="F32" s="382">
        <f t="shared" si="0"/>
        <v>91416</v>
      </c>
      <c r="G32" s="371">
        <f>'AT3A_cvrg(Insti)_PY'!J32</f>
        <v>5</v>
      </c>
      <c r="H32" s="380">
        <f>'enrolment vs availed_PY'!O31</f>
        <v>67704</v>
      </c>
      <c r="I32" s="380">
        <f t="shared" si="1"/>
        <v>312</v>
      </c>
      <c r="J32" s="380">
        <v>217</v>
      </c>
    </row>
    <row r="33" spans="1:10" x14ac:dyDescent="0.2">
      <c r="A33" s="250">
        <v>22</v>
      </c>
      <c r="B33" s="252" t="s">
        <v>843</v>
      </c>
      <c r="C33" s="371">
        <v>20</v>
      </c>
      <c r="D33" s="371">
        <v>858</v>
      </c>
      <c r="E33" s="371">
        <v>312</v>
      </c>
      <c r="F33" s="382">
        <f t="shared" si="0"/>
        <v>267696</v>
      </c>
      <c r="G33" s="371">
        <f>'AT3A_cvrg(Insti)_PY'!J33</f>
        <v>20</v>
      </c>
      <c r="H33" s="380">
        <f>'enrolment vs availed_PY'!O32</f>
        <v>220272</v>
      </c>
      <c r="I33" s="380">
        <f t="shared" si="1"/>
        <v>312</v>
      </c>
      <c r="J33" s="380">
        <v>706</v>
      </c>
    </row>
    <row r="34" spans="1:10" x14ac:dyDescent="0.2">
      <c r="A34" s="250">
        <v>23</v>
      </c>
      <c r="B34" s="252" t="s">
        <v>844</v>
      </c>
      <c r="C34" s="378">
        <v>6</v>
      </c>
      <c r="D34" s="371">
        <v>304</v>
      </c>
      <c r="E34" s="371">
        <v>312</v>
      </c>
      <c r="F34" s="382">
        <f t="shared" si="0"/>
        <v>94848</v>
      </c>
      <c r="G34" s="371">
        <f>'AT3A_cvrg(Insti)_PY'!J34</f>
        <v>6</v>
      </c>
      <c r="H34" s="380">
        <f>'enrolment vs availed_PY'!O33</f>
        <v>60840</v>
      </c>
      <c r="I34" s="380">
        <f t="shared" si="1"/>
        <v>312</v>
      </c>
      <c r="J34" s="380">
        <v>195</v>
      </c>
    </row>
    <row r="35" spans="1:10" x14ac:dyDescent="0.2">
      <c r="A35" s="253">
        <v>24</v>
      </c>
      <c r="B35" s="252" t="s">
        <v>845</v>
      </c>
      <c r="C35" s="378">
        <v>0</v>
      </c>
      <c r="D35" s="378">
        <v>0</v>
      </c>
      <c r="E35" s="371">
        <v>0</v>
      </c>
      <c r="F35" s="382">
        <v>0</v>
      </c>
      <c r="G35" s="371">
        <v>0</v>
      </c>
      <c r="H35" s="380">
        <f>'enrolment vs availed_PY'!O34</f>
        <v>0</v>
      </c>
      <c r="I35" s="380">
        <v>0</v>
      </c>
      <c r="J35" s="380">
        <v>0</v>
      </c>
    </row>
    <row r="36" spans="1:10" x14ac:dyDescent="0.2">
      <c r="A36" s="822" t="s">
        <v>16</v>
      </c>
      <c r="B36" s="823"/>
      <c r="C36" s="378">
        <f>SUM(C12:C35)</f>
        <v>659</v>
      </c>
      <c r="D36" s="378">
        <f>SUM(D12:D35)</f>
        <v>31227</v>
      </c>
      <c r="E36" s="378">
        <v>312</v>
      </c>
      <c r="F36" s="378">
        <f>SUM(F12:F35)</f>
        <v>9742824</v>
      </c>
      <c r="G36" s="378">
        <f>SUM(G12:G35)</f>
        <v>719</v>
      </c>
      <c r="H36" s="378">
        <f>SUM(H12:H35)</f>
        <v>8990076</v>
      </c>
      <c r="I36" s="418">
        <v>312</v>
      </c>
      <c r="J36" s="419">
        <f>SUM(J12:J35)</f>
        <v>28841</v>
      </c>
    </row>
    <row r="37" spans="1:10" s="251" customFormat="1" x14ac:dyDescent="0.2">
      <c r="A37" s="7"/>
      <c r="B37" s="7"/>
      <c r="C37" s="23"/>
      <c r="D37" s="23"/>
      <c r="E37" s="23"/>
      <c r="F37" s="23"/>
      <c r="G37" s="23"/>
      <c r="H37" s="23"/>
      <c r="I37" s="23"/>
      <c r="J37" s="23"/>
    </row>
    <row r="38" spans="1:10" s="251" customFormat="1" x14ac:dyDescent="0.2">
      <c r="A38" s="7"/>
      <c r="B38" s="7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7"/>
      <c r="B39" s="23"/>
      <c r="C39" s="23"/>
      <c r="D39" s="16"/>
      <c r="E39" s="16"/>
      <c r="F39" s="16"/>
      <c r="G39" s="16"/>
      <c r="H39" s="16"/>
      <c r="I39" s="16"/>
      <c r="J39" s="16"/>
    </row>
    <row r="40" spans="1:10" ht="15.75" customHeight="1" x14ac:dyDescent="0.2">
      <c r="A40" s="10" t="s">
        <v>1114</v>
      </c>
      <c r="B40" s="10"/>
      <c r="C40" s="10"/>
      <c r="D40" s="749" t="s">
        <v>1118</v>
      </c>
      <c r="E40" s="749"/>
      <c r="F40" s="749"/>
      <c r="G40" s="749"/>
      <c r="H40" s="749" t="s">
        <v>1116</v>
      </c>
      <c r="I40" s="749"/>
      <c r="J40" s="749"/>
    </row>
    <row r="41" spans="1:10" ht="12.75" customHeight="1" x14ac:dyDescent="0.2">
      <c r="A41" s="428"/>
      <c r="B41" s="428"/>
      <c r="C41" s="428"/>
      <c r="D41" s="748" t="s">
        <v>1115</v>
      </c>
      <c r="E41" s="748"/>
      <c r="F41" s="748"/>
      <c r="G41" s="748"/>
      <c r="H41" s="832" t="s">
        <v>1115</v>
      </c>
      <c r="I41" s="832"/>
      <c r="J41" s="832"/>
    </row>
    <row r="42" spans="1:10" ht="12.75" customHeight="1" x14ac:dyDescent="0.2">
      <c r="A42" s="428"/>
      <c r="B42" s="428"/>
      <c r="C42" s="428"/>
      <c r="D42" s="748" t="s">
        <v>1119</v>
      </c>
      <c r="E42" s="748"/>
      <c r="F42" s="748"/>
      <c r="G42" s="748"/>
      <c r="H42" s="16"/>
      <c r="I42" s="16"/>
      <c r="J42" s="16"/>
    </row>
    <row r="43" spans="1:10" x14ac:dyDescent="0.2">
      <c r="A43" s="10"/>
      <c r="B43" s="10"/>
      <c r="C43" s="10"/>
      <c r="E43" s="10"/>
      <c r="H43" s="749"/>
      <c r="I43" s="749"/>
      <c r="J43" s="749"/>
    </row>
    <row r="47" spans="1:10" x14ac:dyDescent="0.2">
      <c r="A47" s="846"/>
      <c r="B47" s="846"/>
      <c r="C47" s="846"/>
      <c r="D47" s="846"/>
      <c r="E47" s="846"/>
      <c r="F47" s="846"/>
      <c r="G47" s="846"/>
      <c r="H47" s="846"/>
      <c r="I47" s="846"/>
      <c r="J47" s="846"/>
    </row>
    <row r="49" spans="1:10" x14ac:dyDescent="0.2">
      <c r="A49" s="846"/>
      <c r="B49" s="846"/>
      <c r="C49" s="846"/>
      <c r="D49" s="846"/>
      <c r="E49" s="846"/>
      <c r="F49" s="846"/>
      <c r="G49" s="846"/>
      <c r="H49" s="846"/>
      <c r="I49" s="846"/>
      <c r="J49" s="846"/>
    </row>
  </sheetData>
  <mergeCells count="18">
    <mergeCell ref="H43:J43"/>
    <mergeCell ref="A47:J47"/>
    <mergeCell ref="A49:J49"/>
    <mergeCell ref="A9:A10"/>
    <mergeCell ref="B9:B10"/>
    <mergeCell ref="C9:F9"/>
    <mergeCell ref="G9:J9"/>
    <mergeCell ref="A36:B36"/>
    <mergeCell ref="H40:J40"/>
    <mergeCell ref="H41:J41"/>
    <mergeCell ref="D40:G40"/>
    <mergeCell ref="D41:G41"/>
    <mergeCell ref="D42:G42"/>
    <mergeCell ref="E1:I1"/>
    <mergeCell ref="A2:J2"/>
    <mergeCell ref="A3:J3"/>
    <mergeCell ref="A5:J5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49"/>
  <sheetViews>
    <sheetView view="pageBreakPreview" zoomScale="90" zoomScaleNormal="100" zoomScaleSheetLayoutView="90" workbookViewId="0">
      <selection activeCell="K10" sqref="K10"/>
    </sheetView>
  </sheetViews>
  <sheetFormatPr defaultColWidth="9.140625" defaultRowHeight="12.75" x14ac:dyDescent="0.2"/>
  <cols>
    <col min="1" max="1" width="7.42578125" style="11" customWidth="1"/>
    <col min="2" max="2" width="17.140625" style="11" customWidth="1"/>
    <col min="3" max="3" width="11" style="11" customWidth="1"/>
    <col min="4" max="4" width="10" style="11" customWidth="1"/>
    <col min="5" max="5" width="13.140625" style="11" customWidth="1"/>
    <col min="6" max="6" width="14.28515625" style="11" customWidth="1"/>
    <col min="7" max="7" width="13.28515625" style="11" customWidth="1"/>
    <col min="8" max="8" width="14.7109375" style="11" customWidth="1"/>
    <col min="9" max="9" width="16.7109375" style="11" customWidth="1"/>
    <col min="10" max="10" width="19.28515625" style="11" customWidth="1"/>
    <col min="11" max="16384" width="9.140625" style="11"/>
  </cols>
  <sheetData>
    <row r="1" spans="1:16" customFormat="1" x14ac:dyDescent="0.2">
      <c r="E1" s="749"/>
      <c r="F1" s="749"/>
      <c r="G1" s="749"/>
      <c r="H1" s="749"/>
      <c r="I1" s="749"/>
      <c r="J1" s="116" t="s">
        <v>369</v>
      </c>
    </row>
    <row r="2" spans="1:16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6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</row>
    <row r="4" spans="1:16" customFormat="1" ht="14.25" customHeight="1" x14ac:dyDescent="0.2"/>
    <row r="5" spans="1:16" ht="31.5" customHeight="1" x14ac:dyDescent="0.25">
      <c r="A5" s="839" t="s">
        <v>681</v>
      </c>
      <c r="B5" s="839"/>
      <c r="C5" s="839"/>
      <c r="D5" s="839"/>
      <c r="E5" s="839"/>
      <c r="F5" s="839"/>
      <c r="G5" s="839"/>
      <c r="H5" s="839"/>
      <c r="I5" s="839"/>
      <c r="J5" s="839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27" t="s">
        <v>870</v>
      </c>
      <c r="B8" s="27"/>
      <c r="C8" s="10"/>
      <c r="D8" s="10"/>
      <c r="H8" s="821" t="s">
        <v>1041</v>
      </c>
      <c r="I8" s="821"/>
      <c r="J8" s="821"/>
    </row>
    <row r="9" spans="1:16" x14ac:dyDescent="0.2">
      <c r="A9" s="755" t="s">
        <v>2</v>
      </c>
      <c r="B9" s="755" t="s">
        <v>3</v>
      </c>
      <c r="C9" s="717" t="s">
        <v>677</v>
      </c>
      <c r="D9" s="734"/>
      <c r="E9" s="734"/>
      <c r="F9" s="718"/>
      <c r="G9" s="717" t="s">
        <v>98</v>
      </c>
      <c r="H9" s="734"/>
      <c r="I9" s="734"/>
      <c r="J9" s="718"/>
      <c r="O9" s="16"/>
      <c r="P9" s="16"/>
    </row>
    <row r="10" spans="1:16" ht="53.25" customHeight="1" x14ac:dyDescent="0.2">
      <c r="A10" s="755"/>
      <c r="B10" s="755"/>
      <c r="C10" s="307" t="s">
        <v>183</v>
      </c>
      <c r="D10" s="307" t="s">
        <v>14</v>
      </c>
      <c r="E10" s="335" t="s">
        <v>370</v>
      </c>
      <c r="F10" s="305" t="s">
        <v>201</v>
      </c>
      <c r="G10" s="307" t="s">
        <v>183</v>
      </c>
      <c r="H10" s="336" t="s">
        <v>15</v>
      </c>
      <c r="I10" s="337" t="s">
        <v>108</v>
      </c>
      <c r="J10" s="307" t="s">
        <v>202</v>
      </c>
    </row>
    <row r="11" spans="1:16" x14ac:dyDescent="0.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5">
        <v>6</v>
      </c>
      <c r="G11" s="307">
        <v>7</v>
      </c>
      <c r="H11" s="306">
        <v>8</v>
      </c>
      <c r="I11" s="307">
        <v>9</v>
      </c>
      <c r="J11" s="307">
        <v>10</v>
      </c>
    </row>
    <row r="12" spans="1:16" s="260" customFormat="1" x14ac:dyDescent="0.2">
      <c r="A12" s="256">
        <v>1</v>
      </c>
      <c r="B12" s="252" t="s">
        <v>822</v>
      </c>
      <c r="C12" s="255"/>
      <c r="D12" s="255"/>
      <c r="E12" s="255"/>
      <c r="F12" s="258"/>
      <c r="G12" s="255"/>
      <c r="H12" s="257"/>
      <c r="I12" s="257"/>
      <c r="J12" s="257"/>
    </row>
    <row r="13" spans="1:16" s="260" customFormat="1" x14ac:dyDescent="0.2">
      <c r="A13" s="256">
        <v>2</v>
      </c>
      <c r="B13" s="252" t="s">
        <v>823</v>
      </c>
      <c r="C13" s="255"/>
      <c r="D13" s="255"/>
      <c r="E13" s="255"/>
      <c r="F13" s="258"/>
      <c r="G13" s="255"/>
      <c r="H13" s="257"/>
      <c r="I13" s="257"/>
      <c r="J13" s="257"/>
    </row>
    <row r="14" spans="1:16" s="260" customFormat="1" x14ac:dyDescent="0.2">
      <c r="A14" s="256">
        <v>3</v>
      </c>
      <c r="B14" s="252" t="s">
        <v>824</v>
      </c>
      <c r="C14" s="255"/>
      <c r="D14" s="255"/>
      <c r="E14" s="255"/>
      <c r="F14" s="258"/>
      <c r="G14" s="255"/>
      <c r="H14" s="257"/>
      <c r="I14" s="257"/>
      <c r="J14" s="257"/>
    </row>
    <row r="15" spans="1:16" s="260" customFormat="1" x14ac:dyDescent="0.2">
      <c r="A15" s="256">
        <v>4</v>
      </c>
      <c r="B15" s="252" t="s">
        <v>825</v>
      </c>
      <c r="C15" s="255"/>
      <c r="D15" s="255"/>
      <c r="E15" s="255"/>
      <c r="F15" s="258"/>
      <c r="G15" s="255"/>
      <c r="H15" s="257"/>
      <c r="I15" s="257"/>
      <c r="J15" s="257"/>
    </row>
    <row r="16" spans="1:16" s="260" customFormat="1" x14ac:dyDescent="0.2">
      <c r="A16" s="256">
        <v>5</v>
      </c>
      <c r="B16" s="252" t="s">
        <v>826</v>
      </c>
      <c r="C16" s="255"/>
      <c r="D16" s="255"/>
      <c r="E16" s="255"/>
      <c r="F16" s="258"/>
      <c r="G16" s="255"/>
      <c r="H16" s="257"/>
      <c r="I16" s="257"/>
      <c r="J16" s="257"/>
    </row>
    <row r="17" spans="1:10" s="260" customFormat="1" x14ac:dyDescent="0.2">
      <c r="A17" s="256">
        <v>6</v>
      </c>
      <c r="B17" s="252" t="s">
        <v>827</v>
      </c>
      <c r="C17" s="255"/>
      <c r="D17" s="255"/>
      <c r="E17" s="255"/>
      <c r="F17" s="258"/>
      <c r="G17" s="255"/>
      <c r="H17" s="257"/>
      <c r="I17" s="257"/>
      <c r="J17" s="257"/>
    </row>
    <row r="18" spans="1:10" s="260" customFormat="1" x14ac:dyDescent="0.2">
      <c r="A18" s="256">
        <v>7</v>
      </c>
      <c r="B18" s="252" t="s">
        <v>828</v>
      </c>
      <c r="C18" s="255"/>
      <c r="D18" s="255"/>
      <c r="E18" s="255"/>
      <c r="F18" s="258"/>
      <c r="G18" s="255"/>
      <c r="H18" s="257"/>
      <c r="I18" s="257"/>
      <c r="J18" s="257"/>
    </row>
    <row r="19" spans="1:10" s="260" customFormat="1" x14ac:dyDescent="0.2">
      <c r="A19" s="256">
        <v>8</v>
      </c>
      <c r="B19" s="252" t="s">
        <v>829</v>
      </c>
      <c r="C19" s="255"/>
      <c r="D19" s="255"/>
      <c r="E19" s="847" t="s">
        <v>848</v>
      </c>
      <c r="F19" s="848"/>
      <c r="G19" s="848"/>
      <c r="H19" s="849"/>
      <c r="I19" s="257"/>
      <c r="J19" s="257"/>
    </row>
    <row r="20" spans="1:10" s="260" customFormat="1" x14ac:dyDescent="0.2">
      <c r="A20" s="256">
        <v>9</v>
      </c>
      <c r="B20" s="252" t="s">
        <v>830</v>
      </c>
      <c r="C20" s="255"/>
      <c r="D20" s="255"/>
      <c r="E20" s="850"/>
      <c r="F20" s="851"/>
      <c r="G20" s="851"/>
      <c r="H20" s="852"/>
      <c r="I20" s="257"/>
      <c r="J20" s="257"/>
    </row>
    <row r="21" spans="1:10" s="260" customFormat="1" x14ac:dyDescent="0.2">
      <c r="A21" s="256">
        <v>10</v>
      </c>
      <c r="B21" s="252" t="s">
        <v>831</v>
      </c>
      <c r="C21" s="255"/>
      <c r="D21" s="255"/>
      <c r="E21" s="850"/>
      <c r="F21" s="851"/>
      <c r="G21" s="851"/>
      <c r="H21" s="852"/>
      <c r="I21" s="257"/>
      <c r="J21" s="257"/>
    </row>
    <row r="22" spans="1:10" s="260" customFormat="1" x14ac:dyDescent="0.2">
      <c r="A22" s="256">
        <v>11</v>
      </c>
      <c r="B22" s="252" t="s">
        <v>832</v>
      </c>
      <c r="C22" s="255"/>
      <c r="D22" s="255"/>
      <c r="E22" s="850"/>
      <c r="F22" s="851"/>
      <c r="G22" s="851"/>
      <c r="H22" s="852"/>
      <c r="I22" s="257"/>
      <c r="J22" s="257"/>
    </row>
    <row r="23" spans="1:10" x14ac:dyDescent="0.2">
      <c r="A23" s="256">
        <v>12</v>
      </c>
      <c r="B23" s="252" t="s">
        <v>833</v>
      </c>
      <c r="C23" s="14"/>
      <c r="D23" s="14"/>
      <c r="E23" s="850"/>
      <c r="F23" s="851"/>
      <c r="G23" s="851"/>
      <c r="H23" s="852"/>
      <c r="I23" s="21"/>
      <c r="J23" s="21"/>
    </row>
    <row r="24" spans="1:10" x14ac:dyDescent="0.2">
      <c r="A24" s="256">
        <v>13</v>
      </c>
      <c r="B24" s="252" t="s">
        <v>834</v>
      </c>
      <c r="C24" s="14"/>
      <c r="D24" s="14"/>
      <c r="E24" s="850"/>
      <c r="F24" s="851"/>
      <c r="G24" s="851"/>
      <c r="H24" s="852"/>
      <c r="I24" s="21"/>
      <c r="J24" s="21"/>
    </row>
    <row r="25" spans="1:10" x14ac:dyDescent="0.2">
      <c r="A25" s="256">
        <v>14</v>
      </c>
      <c r="B25" s="252" t="s">
        <v>835</v>
      </c>
      <c r="C25" s="14"/>
      <c r="D25" s="14"/>
      <c r="E25" s="850"/>
      <c r="F25" s="851"/>
      <c r="G25" s="851"/>
      <c r="H25" s="852"/>
      <c r="I25" s="21"/>
      <c r="J25" s="21"/>
    </row>
    <row r="26" spans="1:10" x14ac:dyDescent="0.2">
      <c r="A26" s="256">
        <v>15</v>
      </c>
      <c r="B26" s="252" t="s">
        <v>836</v>
      </c>
      <c r="C26" s="14"/>
      <c r="D26" s="14"/>
      <c r="E26" s="853"/>
      <c r="F26" s="854"/>
      <c r="G26" s="854"/>
      <c r="H26" s="855"/>
      <c r="I26" s="21"/>
      <c r="J26" s="21"/>
    </row>
    <row r="27" spans="1:10" x14ac:dyDescent="0.2">
      <c r="A27" s="256">
        <v>16</v>
      </c>
      <c r="B27" s="252" t="s">
        <v>837</v>
      </c>
      <c r="C27" s="14"/>
      <c r="D27" s="14"/>
      <c r="E27" s="14"/>
      <c r="F27" s="20"/>
      <c r="G27" s="14"/>
      <c r="H27" s="21"/>
      <c r="I27" s="21"/>
      <c r="J27" s="21"/>
    </row>
    <row r="28" spans="1:10" x14ac:dyDescent="0.2">
      <c r="A28" s="256">
        <v>17</v>
      </c>
      <c r="B28" s="252" t="s">
        <v>838</v>
      </c>
      <c r="C28" s="14"/>
      <c r="D28" s="14"/>
      <c r="E28" s="14"/>
      <c r="F28" s="20"/>
      <c r="G28" s="14"/>
      <c r="H28" s="21"/>
      <c r="I28" s="21"/>
      <c r="J28" s="21"/>
    </row>
    <row r="29" spans="1:10" x14ac:dyDescent="0.2">
      <c r="A29" s="256">
        <v>18</v>
      </c>
      <c r="B29" s="252" t="s">
        <v>839</v>
      </c>
      <c r="C29" s="14"/>
      <c r="D29" s="14"/>
      <c r="E29" s="14"/>
      <c r="F29" s="20"/>
      <c r="G29" s="14"/>
      <c r="H29" s="21"/>
      <c r="I29" s="21"/>
      <c r="J29" s="21"/>
    </row>
    <row r="30" spans="1:10" x14ac:dyDescent="0.2">
      <c r="A30" s="256">
        <v>19</v>
      </c>
      <c r="B30" s="252" t="s">
        <v>840</v>
      </c>
      <c r="C30" s="14"/>
      <c r="D30" s="14"/>
      <c r="E30" s="14"/>
      <c r="F30" s="20"/>
      <c r="G30" s="14"/>
      <c r="H30" s="21"/>
      <c r="I30" s="21"/>
      <c r="J30" s="21"/>
    </row>
    <row r="31" spans="1:10" x14ac:dyDescent="0.2">
      <c r="A31" s="256">
        <v>20</v>
      </c>
      <c r="B31" s="252" t="s">
        <v>841</v>
      </c>
      <c r="C31" s="14"/>
      <c r="D31" s="14"/>
      <c r="E31" s="14"/>
      <c r="F31" s="20"/>
      <c r="G31" s="14"/>
      <c r="H31" s="21"/>
      <c r="I31" s="21"/>
      <c r="J31" s="21"/>
    </row>
    <row r="32" spans="1:10" x14ac:dyDescent="0.2">
      <c r="A32" s="256">
        <v>21</v>
      </c>
      <c r="B32" s="252" t="s">
        <v>842</v>
      </c>
      <c r="C32" s="14"/>
      <c r="D32" s="14"/>
      <c r="E32" s="14"/>
      <c r="F32" s="20"/>
      <c r="G32" s="14"/>
      <c r="H32" s="21"/>
      <c r="I32" s="21"/>
      <c r="J32" s="21"/>
    </row>
    <row r="33" spans="1:10" x14ac:dyDescent="0.2">
      <c r="A33" s="256">
        <v>22</v>
      </c>
      <c r="B33" s="252" t="s">
        <v>843</v>
      </c>
      <c r="C33" s="14"/>
      <c r="D33" s="14"/>
      <c r="E33" s="14"/>
      <c r="F33" s="20"/>
      <c r="G33" s="14"/>
      <c r="H33" s="21"/>
      <c r="I33" s="21"/>
      <c r="J33" s="21"/>
    </row>
    <row r="34" spans="1:10" x14ac:dyDescent="0.2">
      <c r="A34" s="256">
        <v>23</v>
      </c>
      <c r="B34" s="252" t="s">
        <v>844</v>
      </c>
      <c r="C34" s="14"/>
      <c r="D34" s="14"/>
      <c r="E34" s="14"/>
      <c r="F34" s="20"/>
      <c r="G34" s="14"/>
      <c r="H34" s="21"/>
      <c r="I34" s="21"/>
      <c r="J34" s="21"/>
    </row>
    <row r="35" spans="1:10" x14ac:dyDescent="0.2">
      <c r="A35" s="253">
        <v>24</v>
      </c>
      <c r="B35" s="252" t="s">
        <v>845</v>
      </c>
      <c r="C35" s="14"/>
      <c r="D35" s="14"/>
      <c r="E35" s="14"/>
      <c r="F35" s="20"/>
      <c r="G35" s="14"/>
      <c r="H35" s="21"/>
      <c r="I35" s="21"/>
      <c r="J35" s="21"/>
    </row>
    <row r="36" spans="1:10" x14ac:dyDescent="0.2">
      <c r="A36" s="822" t="s">
        <v>16</v>
      </c>
      <c r="B36" s="823"/>
      <c r="C36" s="14"/>
      <c r="D36" s="14"/>
      <c r="E36" s="14"/>
      <c r="F36" s="20"/>
      <c r="G36" s="14"/>
      <c r="H36" s="21"/>
      <c r="I36" s="21"/>
      <c r="J36" s="21"/>
    </row>
    <row r="37" spans="1:10" x14ac:dyDescent="0.2">
      <c r="A37" s="7"/>
      <c r="B37" s="23"/>
      <c r="C37" s="23"/>
      <c r="D37" s="16"/>
      <c r="E37" s="16"/>
      <c r="F37" s="16"/>
      <c r="G37" s="16"/>
      <c r="H37" s="16"/>
      <c r="I37" s="16"/>
      <c r="J37" s="16"/>
    </row>
    <row r="38" spans="1:10" x14ac:dyDescent="0.2">
      <c r="A38" s="7"/>
      <c r="B38" s="23"/>
      <c r="C38" s="23"/>
      <c r="D38" s="16"/>
      <c r="E38" s="16"/>
      <c r="F38" s="16"/>
      <c r="G38" s="16"/>
      <c r="H38" s="16"/>
      <c r="I38" s="16"/>
      <c r="J38" s="16"/>
    </row>
    <row r="39" spans="1:10" x14ac:dyDescent="0.2">
      <c r="A39" s="7"/>
      <c r="B39" s="23"/>
      <c r="C39" s="23"/>
      <c r="D39" s="16"/>
      <c r="E39" s="16"/>
      <c r="F39" s="16"/>
      <c r="G39" s="16"/>
      <c r="H39" s="16"/>
      <c r="I39" s="16"/>
      <c r="J39" s="16"/>
    </row>
    <row r="40" spans="1:10" ht="15.75" customHeight="1" x14ac:dyDescent="0.2">
      <c r="A40" s="10" t="s">
        <v>1114</v>
      </c>
      <c r="B40" s="10"/>
      <c r="C40" s="10"/>
      <c r="D40" s="749" t="s">
        <v>1118</v>
      </c>
      <c r="E40" s="749"/>
      <c r="F40" s="749"/>
      <c r="G40" s="749"/>
      <c r="H40" s="749" t="s">
        <v>1116</v>
      </c>
      <c r="I40" s="749"/>
      <c r="J40" s="749"/>
    </row>
    <row r="41" spans="1:10" ht="12.75" customHeight="1" x14ac:dyDescent="0.2">
      <c r="A41" s="428"/>
      <c r="B41" s="428"/>
      <c r="C41" s="428"/>
      <c r="D41" s="748" t="s">
        <v>1115</v>
      </c>
      <c r="E41" s="748"/>
      <c r="F41" s="748"/>
      <c r="G41" s="748"/>
      <c r="H41" s="832" t="s">
        <v>1115</v>
      </c>
      <c r="I41" s="832"/>
      <c r="J41" s="832"/>
    </row>
    <row r="42" spans="1:10" ht="12.75" customHeight="1" x14ac:dyDescent="0.2">
      <c r="A42" s="428"/>
      <c r="B42" s="428"/>
      <c r="C42" s="428"/>
      <c r="D42" s="748" t="s">
        <v>1119</v>
      </c>
      <c r="E42" s="748"/>
      <c r="F42" s="748"/>
      <c r="G42" s="748"/>
      <c r="H42" s="16"/>
      <c r="I42" s="16"/>
      <c r="J42" s="16"/>
    </row>
    <row r="43" spans="1:10" x14ac:dyDescent="0.2">
      <c r="A43" s="10"/>
      <c r="B43" s="10"/>
      <c r="C43" s="10"/>
      <c r="D43" s="431"/>
      <c r="E43" s="10"/>
      <c r="F43" s="431"/>
      <c r="G43" s="431"/>
      <c r="H43" s="27"/>
      <c r="I43" s="27"/>
      <c r="J43" s="27"/>
    </row>
    <row r="47" spans="1:10" x14ac:dyDescent="0.2">
      <c r="A47" s="846"/>
      <c r="B47" s="846"/>
      <c r="C47" s="846"/>
      <c r="D47" s="846"/>
      <c r="E47" s="846"/>
      <c r="F47" s="846"/>
      <c r="G47" s="846"/>
      <c r="H47" s="846"/>
      <c r="I47" s="846"/>
      <c r="J47" s="846"/>
    </row>
    <row r="49" spans="1:10" x14ac:dyDescent="0.2">
      <c r="A49" s="846"/>
      <c r="B49" s="846"/>
      <c r="C49" s="846"/>
      <c r="D49" s="846"/>
      <c r="E49" s="846"/>
      <c r="F49" s="846"/>
      <c r="G49" s="846"/>
      <c r="H49" s="846"/>
      <c r="I49" s="846"/>
      <c r="J49" s="846"/>
    </row>
  </sheetData>
  <mergeCells count="18">
    <mergeCell ref="E1:I1"/>
    <mergeCell ref="A2:J2"/>
    <mergeCell ref="A3:J3"/>
    <mergeCell ref="A5:J5"/>
    <mergeCell ref="H8:J8"/>
    <mergeCell ref="A47:J47"/>
    <mergeCell ref="A49:J49"/>
    <mergeCell ref="A9:A10"/>
    <mergeCell ref="B9:B10"/>
    <mergeCell ref="C9:F9"/>
    <mergeCell ref="G9:J9"/>
    <mergeCell ref="A36:B36"/>
    <mergeCell ref="E19:H26"/>
    <mergeCell ref="H40:J40"/>
    <mergeCell ref="H41:J41"/>
    <mergeCell ref="D40:G40"/>
    <mergeCell ref="D41:G41"/>
    <mergeCell ref="D42:G42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49"/>
  <sheetViews>
    <sheetView view="pageBreakPreview" topLeftCell="A16" zoomScale="78" zoomScaleNormal="100" zoomScaleSheetLayoutView="78" workbookViewId="0">
      <selection activeCell="D40" sqref="D40:G42"/>
    </sheetView>
  </sheetViews>
  <sheetFormatPr defaultColWidth="9.140625" defaultRowHeight="12.75" x14ac:dyDescent="0.2"/>
  <cols>
    <col min="1" max="1" width="7.42578125" style="11" customWidth="1"/>
    <col min="2" max="2" width="17.140625" style="11" customWidth="1"/>
    <col min="3" max="3" width="11" style="11" customWidth="1"/>
    <col min="4" max="4" width="10" style="11" customWidth="1"/>
    <col min="5" max="5" width="13.140625" style="11" customWidth="1"/>
    <col min="6" max="6" width="14.28515625" style="11" customWidth="1"/>
    <col min="7" max="7" width="13.28515625" style="11" customWidth="1"/>
    <col min="8" max="8" width="14.7109375" style="11" customWidth="1"/>
    <col min="9" max="9" width="16.7109375" style="11" customWidth="1"/>
    <col min="10" max="10" width="19.28515625" style="11" customWidth="1"/>
    <col min="11" max="16384" width="9.140625" style="11"/>
  </cols>
  <sheetData>
    <row r="1" spans="1:15" customFormat="1" x14ac:dyDescent="0.2">
      <c r="E1" s="749"/>
      <c r="F1" s="749"/>
      <c r="G1" s="749"/>
      <c r="H1" s="749"/>
      <c r="I1" s="749"/>
      <c r="J1" s="116" t="s">
        <v>440</v>
      </c>
    </row>
    <row r="2" spans="1:15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5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</row>
    <row r="4" spans="1:15" customFormat="1" ht="14.25" customHeight="1" x14ac:dyDescent="0.2"/>
    <row r="5" spans="1:15" ht="31.5" customHeight="1" x14ac:dyDescent="0.25">
      <c r="A5" s="839" t="s">
        <v>682</v>
      </c>
      <c r="B5" s="839"/>
      <c r="C5" s="839"/>
      <c r="D5" s="839"/>
      <c r="E5" s="839"/>
      <c r="F5" s="839"/>
      <c r="G5" s="839"/>
      <c r="H5" s="839"/>
      <c r="I5" s="839"/>
      <c r="J5" s="839"/>
    </row>
    <row r="6" spans="1:15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ht="0.75" customHeight="1" x14ac:dyDescent="0.2"/>
    <row r="8" spans="1:15" x14ac:dyDescent="0.2">
      <c r="A8" s="27" t="s">
        <v>870</v>
      </c>
      <c r="B8" s="27"/>
      <c r="C8" s="10"/>
      <c r="D8" s="10"/>
      <c r="H8" s="821" t="s">
        <v>1041</v>
      </c>
      <c r="I8" s="821"/>
      <c r="J8" s="821"/>
    </row>
    <row r="9" spans="1:15" x14ac:dyDescent="0.2">
      <c r="A9" s="755" t="s">
        <v>2</v>
      </c>
      <c r="B9" s="755" t="s">
        <v>3</v>
      </c>
      <c r="C9" s="717" t="s">
        <v>677</v>
      </c>
      <c r="D9" s="734"/>
      <c r="E9" s="734"/>
      <c r="F9" s="718"/>
      <c r="G9" s="717" t="s">
        <v>98</v>
      </c>
      <c r="H9" s="734"/>
      <c r="I9" s="734"/>
      <c r="J9" s="718"/>
      <c r="O9" s="16"/>
    </row>
    <row r="10" spans="1:15" ht="53.25" customHeight="1" x14ac:dyDescent="0.2">
      <c r="A10" s="755"/>
      <c r="B10" s="755"/>
      <c r="C10" s="307" t="s">
        <v>183</v>
      </c>
      <c r="D10" s="307" t="s">
        <v>14</v>
      </c>
      <c r="E10" s="335" t="s">
        <v>371</v>
      </c>
      <c r="F10" s="305" t="s">
        <v>201</v>
      </c>
      <c r="G10" s="307" t="s">
        <v>183</v>
      </c>
      <c r="H10" s="336" t="s">
        <v>15</v>
      </c>
      <c r="I10" s="337" t="s">
        <v>108</v>
      </c>
      <c r="J10" s="307" t="s">
        <v>202</v>
      </c>
    </row>
    <row r="11" spans="1:15" x14ac:dyDescent="0.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5">
        <v>6</v>
      </c>
      <c r="G11" s="307">
        <v>7</v>
      </c>
      <c r="H11" s="306">
        <v>8</v>
      </c>
      <c r="I11" s="307">
        <v>9</v>
      </c>
      <c r="J11" s="307">
        <v>10</v>
      </c>
    </row>
    <row r="12" spans="1:15" s="260" customFormat="1" x14ac:dyDescent="0.2">
      <c r="A12" s="256">
        <v>1</v>
      </c>
      <c r="B12" s="252" t="s">
        <v>822</v>
      </c>
      <c r="C12" s="255"/>
      <c r="D12" s="255"/>
      <c r="E12" s="255"/>
      <c r="F12" s="258"/>
      <c r="G12" s="255"/>
      <c r="H12" s="257"/>
      <c r="I12" s="257"/>
      <c r="J12" s="257"/>
    </row>
    <row r="13" spans="1:15" s="260" customFormat="1" x14ac:dyDescent="0.2">
      <c r="A13" s="256">
        <v>2</v>
      </c>
      <c r="B13" s="252" t="s">
        <v>823</v>
      </c>
      <c r="C13" s="255"/>
      <c r="D13" s="255"/>
      <c r="E13" s="255"/>
      <c r="F13" s="258"/>
      <c r="G13" s="255"/>
      <c r="H13" s="257"/>
      <c r="I13" s="257"/>
      <c r="J13" s="257"/>
    </row>
    <row r="14" spans="1:15" s="260" customFormat="1" x14ac:dyDescent="0.2">
      <c r="A14" s="256">
        <v>3</v>
      </c>
      <c r="B14" s="252" t="s">
        <v>824</v>
      </c>
      <c r="C14" s="255"/>
      <c r="D14" s="255"/>
      <c r="E14" s="255"/>
      <c r="F14" s="258"/>
      <c r="G14" s="255"/>
      <c r="H14" s="257"/>
      <c r="I14" s="257"/>
      <c r="J14" s="257"/>
    </row>
    <row r="15" spans="1:15" s="260" customFormat="1" x14ac:dyDescent="0.2">
      <c r="A15" s="256">
        <v>4</v>
      </c>
      <c r="B15" s="252" t="s">
        <v>825</v>
      </c>
      <c r="C15" s="255"/>
      <c r="D15" s="255"/>
      <c r="E15" s="255"/>
      <c r="F15" s="258"/>
      <c r="G15" s="255"/>
      <c r="H15" s="257"/>
      <c r="I15" s="257"/>
      <c r="J15" s="257"/>
    </row>
    <row r="16" spans="1:15" s="260" customFormat="1" x14ac:dyDescent="0.2">
      <c r="A16" s="256">
        <v>5</v>
      </c>
      <c r="B16" s="252" t="s">
        <v>826</v>
      </c>
      <c r="C16" s="255"/>
      <c r="D16" s="255"/>
      <c r="E16" s="255"/>
      <c r="F16" s="258"/>
      <c r="G16" s="255"/>
      <c r="H16" s="257"/>
      <c r="I16" s="257"/>
      <c r="J16" s="257"/>
    </row>
    <row r="17" spans="1:10" s="260" customFormat="1" x14ac:dyDescent="0.2">
      <c r="A17" s="256">
        <v>6</v>
      </c>
      <c r="B17" s="252" t="s">
        <v>827</v>
      </c>
      <c r="C17" s="255"/>
      <c r="D17" s="255"/>
      <c r="E17" s="255"/>
      <c r="F17" s="258"/>
      <c r="G17" s="255"/>
      <c r="H17" s="257"/>
      <c r="I17" s="257"/>
      <c r="J17" s="257"/>
    </row>
    <row r="18" spans="1:10" s="260" customFormat="1" x14ac:dyDescent="0.2">
      <c r="A18" s="256">
        <v>7</v>
      </c>
      <c r="B18" s="252" t="s">
        <v>828</v>
      </c>
      <c r="C18" s="255"/>
      <c r="D18" s="255"/>
      <c r="E18" s="255"/>
      <c r="F18" s="258"/>
      <c r="G18" s="255"/>
      <c r="H18" s="257"/>
      <c r="I18" s="257"/>
      <c r="J18" s="257"/>
    </row>
    <row r="19" spans="1:10" s="260" customFormat="1" x14ac:dyDescent="0.2">
      <c r="A19" s="256">
        <v>8</v>
      </c>
      <c r="B19" s="252" t="s">
        <v>829</v>
      </c>
      <c r="C19" s="255"/>
      <c r="D19" s="255"/>
      <c r="E19" s="847" t="s">
        <v>848</v>
      </c>
      <c r="F19" s="848"/>
      <c r="G19" s="848"/>
      <c r="H19" s="849"/>
      <c r="I19" s="257"/>
      <c r="J19" s="257"/>
    </row>
    <row r="20" spans="1:10" s="260" customFormat="1" x14ac:dyDescent="0.2">
      <c r="A20" s="256">
        <v>9</v>
      </c>
      <c r="B20" s="252" t="s">
        <v>830</v>
      </c>
      <c r="C20" s="255"/>
      <c r="D20" s="255"/>
      <c r="E20" s="850"/>
      <c r="F20" s="851"/>
      <c r="G20" s="851"/>
      <c r="H20" s="852"/>
      <c r="I20" s="257"/>
      <c r="J20" s="257"/>
    </row>
    <row r="21" spans="1:10" s="260" customFormat="1" x14ac:dyDescent="0.2">
      <c r="A21" s="256">
        <v>10</v>
      </c>
      <c r="B21" s="252" t="s">
        <v>831</v>
      </c>
      <c r="C21" s="255"/>
      <c r="D21" s="255"/>
      <c r="E21" s="850"/>
      <c r="F21" s="851"/>
      <c r="G21" s="851"/>
      <c r="H21" s="852"/>
      <c r="I21" s="257"/>
      <c r="J21" s="257"/>
    </row>
    <row r="22" spans="1:10" s="260" customFormat="1" x14ac:dyDescent="0.2">
      <c r="A22" s="256">
        <v>11</v>
      </c>
      <c r="B22" s="252" t="s">
        <v>832</v>
      </c>
      <c r="C22" s="255"/>
      <c r="D22" s="255"/>
      <c r="E22" s="850"/>
      <c r="F22" s="851"/>
      <c r="G22" s="851"/>
      <c r="H22" s="852"/>
      <c r="I22" s="257"/>
      <c r="J22" s="257"/>
    </row>
    <row r="23" spans="1:10" x14ac:dyDescent="0.2">
      <c r="A23" s="256">
        <v>12</v>
      </c>
      <c r="B23" s="252" t="s">
        <v>833</v>
      </c>
      <c r="C23" s="14"/>
      <c r="D23" s="14"/>
      <c r="E23" s="850"/>
      <c r="F23" s="851"/>
      <c r="G23" s="851"/>
      <c r="H23" s="852"/>
      <c r="I23" s="21"/>
      <c r="J23" s="21"/>
    </row>
    <row r="24" spans="1:10" x14ac:dyDescent="0.2">
      <c r="A24" s="256">
        <v>13</v>
      </c>
      <c r="B24" s="252" t="s">
        <v>834</v>
      </c>
      <c r="C24" s="14"/>
      <c r="D24" s="14"/>
      <c r="E24" s="850"/>
      <c r="F24" s="851"/>
      <c r="G24" s="851"/>
      <c r="H24" s="852"/>
      <c r="I24" s="21"/>
      <c r="J24" s="21"/>
    </row>
    <row r="25" spans="1:10" x14ac:dyDescent="0.2">
      <c r="A25" s="256">
        <v>14</v>
      </c>
      <c r="B25" s="252" t="s">
        <v>835</v>
      </c>
      <c r="C25" s="14"/>
      <c r="D25" s="14"/>
      <c r="E25" s="850"/>
      <c r="F25" s="851"/>
      <c r="G25" s="851"/>
      <c r="H25" s="852"/>
      <c r="I25" s="21"/>
      <c r="J25" s="21"/>
    </row>
    <row r="26" spans="1:10" x14ac:dyDescent="0.2">
      <c r="A26" s="256">
        <v>15</v>
      </c>
      <c r="B26" s="252" t="s">
        <v>836</v>
      </c>
      <c r="C26" s="14"/>
      <c r="D26" s="14"/>
      <c r="E26" s="853"/>
      <c r="F26" s="854"/>
      <c r="G26" s="854"/>
      <c r="H26" s="855"/>
      <c r="I26" s="21"/>
      <c r="J26" s="21"/>
    </row>
    <row r="27" spans="1:10" x14ac:dyDescent="0.2">
      <c r="A27" s="256">
        <v>16</v>
      </c>
      <c r="B27" s="252" t="s">
        <v>837</v>
      </c>
      <c r="C27" s="14"/>
      <c r="D27" s="14"/>
      <c r="E27" s="14"/>
      <c r="F27" s="20"/>
      <c r="G27" s="14"/>
      <c r="H27" s="21"/>
      <c r="I27" s="21"/>
      <c r="J27" s="21"/>
    </row>
    <row r="28" spans="1:10" x14ac:dyDescent="0.2">
      <c r="A28" s="256">
        <v>17</v>
      </c>
      <c r="B28" s="252" t="s">
        <v>838</v>
      </c>
      <c r="C28" s="14"/>
      <c r="D28" s="14"/>
      <c r="E28" s="14"/>
      <c r="F28" s="20"/>
      <c r="G28" s="14"/>
      <c r="H28" s="21"/>
      <c r="I28" s="21"/>
      <c r="J28" s="21"/>
    </row>
    <row r="29" spans="1:10" x14ac:dyDescent="0.2">
      <c r="A29" s="256">
        <v>18</v>
      </c>
      <c r="B29" s="252" t="s">
        <v>839</v>
      </c>
      <c r="C29" s="14"/>
      <c r="D29" s="14"/>
      <c r="E29" s="14"/>
      <c r="F29" s="20"/>
      <c r="G29" s="14"/>
      <c r="H29" s="21"/>
      <c r="I29" s="21"/>
      <c r="J29" s="21"/>
    </row>
    <row r="30" spans="1:10" x14ac:dyDescent="0.2">
      <c r="A30" s="256">
        <v>19</v>
      </c>
      <c r="B30" s="252" t="s">
        <v>840</v>
      </c>
      <c r="C30" s="14"/>
      <c r="D30" s="14"/>
      <c r="E30" s="14"/>
      <c r="F30" s="20"/>
      <c r="G30" s="14"/>
      <c r="H30" s="21"/>
      <c r="I30" s="21"/>
      <c r="J30" s="21"/>
    </row>
    <row r="31" spans="1:10" x14ac:dyDescent="0.2">
      <c r="A31" s="256">
        <v>20</v>
      </c>
      <c r="B31" s="252" t="s">
        <v>841</v>
      </c>
      <c r="C31" s="14"/>
      <c r="D31" s="14"/>
      <c r="E31" s="14"/>
      <c r="F31" s="20"/>
      <c r="G31" s="14"/>
      <c r="H31" s="21"/>
      <c r="I31" s="21"/>
      <c r="J31" s="21"/>
    </row>
    <row r="32" spans="1:10" x14ac:dyDescent="0.2">
      <c r="A32" s="256">
        <v>21</v>
      </c>
      <c r="B32" s="252" t="s">
        <v>842</v>
      </c>
      <c r="C32" s="14"/>
      <c r="D32" s="14"/>
      <c r="E32" s="14"/>
      <c r="F32" s="20"/>
      <c r="G32" s="14"/>
      <c r="H32" s="21"/>
      <c r="I32" s="21"/>
      <c r="J32" s="21"/>
    </row>
    <row r="33" spans="1:10" x14ac:dyDescent="0.2">
      <c r="A33" s="256">
        <v>22</v>
      </c>
      <c r="B33" s="252" t="s">
        <v>843</v>
      </c>
      <c r="C33" s="14"/>
      <c r="D33" s="14"/>
      <c r="E33" s="14"/>
      <c r="F33" s="20"/>
      <c r="G33" s="14"/>
      <c r="H33" s="21"/>
      <c r="I33" s="21"/>
      <c r="J33" s="21"/>
    </row>
    <row r="34" spans="1:10" x14ac:dyDescent="0.2">
      <c r="A34" s="256">
        <v>23</v>
      </c>
      <c r="B34" s="252" t="s">
        <v>844</v>
      </c>
      <c r="C34" s="14"/>
      <c r="D34" s="14"/>
      <c r="E34" s="14"/>
      <c r="F34" s="20"/>
      <c r="G34" s="14"/>
      <c r="H34" s="21"/>
      <c r="I34" s="21"/>
      <c r="J34" s="21"/>
    </row>
    <row r="35" spans="1:10" x14ac:dyDescent="0.2">
      <c r="A35" s="253">
        <v>24</v>
      </c>
      <c r="B35" s="252" t="s">
        <v>845</v>
      </c>
      <c r="C35" s="14"/>
      <c r="D35" s="14"/>
      <c r="E35" s="14"/>
      <c r="F35" s="20"/>
      <c r="G35" s="14"/>
      <c r="H35" s="21"/>
      <c r="I35" s="21"/>
      <c r="J35" s="21"/>
    </row>
    <row r="36" spans="1:10" x14ac:dyDescent="0.2">
      <c r="A36" s="822" t="s">
        <v>16</v>
      </c>
      <c r="B36" s="823"/>
      <c r="C36" s="14"/>
      <c r="D36" s="14"/>
      <c r="E36" s="14"/>
      <c r="F36" s="20"/>
      <c r="G36" s="14"/>
      <c r="H36" s="21"/>
      <c r="I36" s="21"/>
      <c r="J36" s="21"/>
    </row>
    <row r="37" spans="1:10" x14ac:dyDescent="0.2">
      <c r="A37" s="7"/>
      <c r="B37" s="23"/>
      <c r="C37" s="23"/>
      <c r="D37" s="16"/>
      <c r="E37" s="16"/>
      <c r="F37" s="16"/>
      <c r="G37" s="16"/>
      <c r="H37" s="16"/>
      <c r="I37" s="16"/>
      <c r="J37" s="16"/>
    </row>
    <row r="38" spans="1:10" x14ac:dyDescent="0.2">
      <c r="A38" s="7"/>
      <c r="B38" s="23"/>
      <c r="C38" s="23"/>
      <c r="D38" s="16"/>
      <c r="E38" s="16"/>
      <c r="F38" s="16"/>
      <c r="G38" s="16"/>
      <c r="H38" s="16"/>
      <c r="I38" s="16"/>
      <c r="J38" s="16"/>
    </row>
    <row r="39" spans="1:10" x14ac:dyDescent="0.2">
      <c r="A39" s="7"/>
      <c r="B39" s="23"/>
      <c r="C39" s="23"/>
      <c r="D39" s="16"/>
      <c r="E39" s="16"/>
      <c r="F39" s="16"/>
      <c r="G39" s="16"/>
      <c r="H39" s="662"/>
      <c r="I39" s="662"/>
      <c r="J39" s="662"/>
    </row>
    <row r="40" spans="1:10" ht="15.75" customHeight="1" x14ac:dyDescent="0.2">
      <c r="A40" s="10" t="s">
        <v>1114</v>
      </c>
      <c r="B40" s="10"/>
      <c r="C40" s="10"/>
      <c r="D40" s="749" t="s">
        <v>1118</v>
      </c>
      <c r="E40" s="749"/>
      <c r="F40" s="749"/>
      <c r="G40" s="749"/>
      <c r="H40" s="749" t="s">
        <v>1116</v>
      </c>
      <c r="I40" s="749"/>
      <c r="J40" s="749"/>
    </row>
    <row r="41" spans="1:10" ht="12.75" customHeight="1" x14ac:dyDescent="0.2">
      <c r="A41" s="428"/>
      <c r="B41" s="428"/>
      <c r="C41" s="428"/>
      <c r="D41" s="748" t="s">
        <v>1115</v>
      </c>
      <c r="E41" s="748"/>
      <c r="F41" s="748"/>
      <c r="G41" s="748"/>
      <c r="H41" s="832" t="s">
        <v>1115</v>
      </c>
      <c r="I41" s="832"/>
      <c r="J41" s="832"/>
    </row>
    <row r="42" spans="1:10" ht="12.75" customHeight="1" x14ac:dyDescent="0.2">
      <c r="A42" s="428"/>
      <c r="B42" s="428"/>
      <c r="C42" s="428"/>
      <c r="D42" s="748" t="s">
        <v>1119</v>
      </c>
      <c r="E42" s="748"/>
      <c r="F42" s="748"/>
      <c r="G42" s="748"/>
      <c r="H42" s="662"/>
      <c r="I42" s="662"/>
      <c r="J42" s="662"/>
    </row>
    <row r="43" spans="1:10" x14ac:dyDescent="0.2">
      <c r="A43" s="10"/>
      <c r="B43" s="10"/>
      <c r="C43" s="10"/>
      <c r="D43" s="431"/>
      <c r="E43" s="10"/>
      <c r="F43" s="431"/>
      <c r="G43" s="431"/>
      <c r="H43" s="27"/>
      <c r="I43" s="27"/>
      <c r="J43" s="27"/>
    </row>
    <row r="47" spans="1:10" x14ac:dyDescent="0.2">
      <c r="A47" s="846"/>
      <c r="B47" s="846"/>
      <c r="C47" s="846"/>
      <c r="D47" s="846"/>
      <c r="E47" s="846"/>
      <c r="F47" s="846"/>
      <c r="G47" s="846"/>
      <c r="H47" s="846"/>
      <c r="I47" s="846"/>
      <c r="J47" s="846"/>
    </row>
    <row r="49" spans="1:10" x14ac:dyDescent="0.2">
      <c r="A49" s="846"/>
      <c r="B49" s="846"/>
      <c r="C49" s="846"/>
      <c r="D49" s="846"/>
      <c r="E49" s="846"/>
      <c r="F49" s="846"/>
      <c r="G49" s="846"/>
      <c r="H49" s="846"/>
      <c r="I49" s="846"/>
      <c r="J49" s="846"/>
    </row>
  </sheetData>
  <mergeCells count="18">
    <mergeCell ref="E1:I1"/>
    <mergeCell ref="A2:J2"/>
    <mergeCell ref="A3:J3"/>
    <mergeCell ref="A5:J5"/>
    <mergeCell ref="H8:J8"/>
    <mergeCell ref="A47:J47"/>
    <mergeCell ref="A49:J49"/>
    <mergeCell ref="A9:A10"/>
    <mergeCell ref="B9:B10"/>
    <mergeCell ref="C9:F9"/>
    <mergeCell ref="G9:J9"/>
    <mergeCell ref="A36:B36"/>
    <mergeCell ref="E19:H26"/>
    <mergeCell ref="H40:J40"/>
    <mergeCell ref="H41:J41"/>
    <mergeCell ref="D40:G40"/>
    <mergeCell ref="D41:G41"/>
    <mergeCell ref="D42:G42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4"/>
  <sheetViews>
    <sheetView view="pageBreakPreview" topLeftCell="A2" zoomScale="90" zoomScaleNormal="100" zoomScaleSheetLayoutView="90" workbookViewId="0">
      <selection activeCell="O10" sqref="O10"/>
    </sheetView>
  </sheetViews>
  <sheetFormatPr defaultColWidth="9.140625" defaultRowHeight="12.75" x14ac:dyDescent="0.2"/>
  <cols>
    <col min="1" max="1" width="6.7109375" style="11" customWidth="1"/>
    <col min="2" max="2" width="14.42578125" style="11" customWidth="1"/>
    <col min="3" max="3" width="12" style="11" customWidth="1"/>
    <col min="4" max="4" width="10.42578125" style="11" customWidth="1"/>
    <col min="5" max="5" width="10.140625" style="11" customWidth="1"/>
    <col min="6" max="6" width="13" style="11" customWidth="1"/>
    <col min="7" max="7" width="15.140625" style="11" customWidth="1"/>
    <col min="8" max="8" width="14.140625" style="11" customWidth="1"/>
    <col min="9" max="9" width="12.28515625" style="11" customWidth="1"/>
    <col min="10" max="10" width="11.7109375" style="11" customWidth="1"/>
    <col min="11" max="11" width="12" style="11" customWidth="1"/>
    <col min="12" max="12" width="14.140625" style="11" customWidth="1"/>
    <col min="13" max="16384" width="9.140625" style="11"/>
  </cols>
  <sheetData>
    <row r="1" spans="1:12" customFormat="1" x14ac:dyDescent="0.2">
      <c r="D1" s="27"/>
      <c r="E1" s="27"/>
      <c r="F1" s="27"/>
      <c r="G1" s="27"/>
      <c r="H1" s="27"/>
      <c r="I1" s="27"/>
      <c r="J1" s="27"/>
      <c r="K1" s="27"/>
      <c r="L1" s="294" t="s">
        <v>59</v>
      </c>
    </row>
    <row r="2" spans="1:12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</row>
    <row r="3" spans="1:12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</row>
    <row r="4" spans="1:12" customFormat="1" ht="10.5" customHeight="1" x14ac:dyDescent="0.2"/>
    <row r="5" spans="1:12" ht="19.5" customHeight="1" x14ac:dyDescent="0.25">
      <c r="A5" s="839" t="s">
        <v>761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</row>
    <row r="6" spans="1:12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">
      <c r="A7" s="27" t="s">
        <v>870</v>
      </c>
      <c r="B7" s="27"/>
      <c r="C7" s="10"/>
      <c r="D7" s="10"/>
      <c r="F7" s="865" t="s">
        <v>17</v>
      </c>
      <c r="G7" s="865"/>
      <c r="H7" s="865"/>
      <c r="I7" s="865"/>
      <c r="J7" s="865"/>
      <c r="K7" s="865"/>
      <c r="L7" s="865"/>
    </row>
    <row r="8" spans="1:12" x14ac:dyDescent="0.2">
      <c r="A8" s="10"/>
      <c r="F8" s="12"/>
      <c r="G8" s="88"/>
      <c r="H8" s="88"/>
      <c r="I8" s="866" t="s">
        <v>1042</v>
      </c>
      <c r="J8" s="866"/>
      <c r="K8" s="866"/>
      <c r="L8" s="866"/>
    </row>
    <row r="9" spans="1:12" s="10" customFormat="1" x14ac:dyDescent="0.2">
      <c r="A9" s="755" t="s">
        <v>2</v>
      </c>
      <c r="B9" s="755" t="s">
        <v>3</v>
      </c>
      <c r="C9" s="724" t="s">
        <v>18</v>
      </c>
      <c r="D9" s="725"/>
      <c r="E9" s="725"/>
      <c r="F9" s="725"/>
      <c r="G9" s="725"/>
      <c r="H9" s="724" t="s">
        <v>38</v>
      </c>
      <c r="I9" s="725"/>
      <c r="J9" s="725"/>
      <c r="K9" s="725"/>
      <c r="L9" s="725"/>
    </row>
    <row r="10" spans="1:12" s="10" customFormat="1" ht="77.45" customHeight="1" x14ac:dyDescent="0.2">
      <c r="A10" s="755"/>
      <c r="B10" s="755"/>
      <c r="C10" s="307" t="s">
        <v>683</v>
      </c>
      <c r="D10" s="307" t="s">
        <v>684</v>
      </c>
      <c r="E10" s="307" t="s">
        <v>66</v>
      </c>
      <c r="F10" s="307" t="s">
        <v>67</v>
      </c>
      <c r="G10" s="307" t="s">
        <v>762</v>
      </c>
      <c r="H10" s="307" t="s">
        <v>683</v>
      </c>
      <c r="I10" s="307" t="s">
        <v>684</v>
      </c>
      <c r="J10" s="307" t="s">
        <v>66</v>
      </c>
      <c r="K10" s="307" t="s">
        <v>67</v>
      </c>
      <c r="L10" s="307" t="s">
        <v>763</v>
      </c>
    </row>
    <row r="11" spans="1:12" s="10" customFormat="1" x14ac:dyDescent="0.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7">
        <v>6</v>
      </c>
      <c r="G11" s="307">
        <v>7</v>
      </c>
      <c r="H11" s="370">
        <v>8</v>
      </c>
      <c r="I11" s="370">
        <v>9</v>
      </c>
      <c r="J11" s="370">
        <v>10</v>
      </c>
      <c r="K11" s="370">
        <v>11</v>
      </c>
      <c r="L11" s="370">
        <v>12</v>
      </c>
    </row>
    <row r="12" spans="1:12" ht="15" customHeight="1" x14ac:dyDescent="0.2">
      <c r="A12" s="415">
        <v>1</v>
      </c>
      <c r="B12" s="407" t="s">
        <v>822</v>
      </c>
      <c r="C12" s="393">
        <v>2623.58</v>
      </c>
      <c r="D12" s="393">
        <v>93.200000000000045</v>
      </c>
      <c r="E12" s="393">
        <v>1700</v>
      </c>
      <c r="F12" s="393">
        <v>1532.64</v>
      </c>
      <c r="G12" s="420">
        <f>D12+E12-F12</f>
        <v>260.55999999999995</v>
      </c>
      <c r="H12" s="856"/>
      <c r="I12" s="857"/>
      <c r="J12" s="857"/>
      <c r="K12" s="857"/>
      <c r="L12" s="858"/>
    </row>
    <row r="13" spans="1:12" ht="15" customHeight="1" x14ac:dyDescent="0.2">
      <c r="A13" s="415">
        <v>2</v>
      </c>
      <c r="B13" s="407" t="s">
        <v>823</v>
      </c>
      <c r="C13" s="393">
        <v>5707.6570000000002</v>
      </c>
      <c r="D13" s="393">
        <v>0</v>
      </c>
      <c r="E13" s="393">
        <v>4974.9000000000005</v>
      </c>
      <c r="F13" s="393">
        <v>4974.8999999999996</v>
      </c>
      <c r="G13" s="420">
        <f t="shared" ref="G13:G35" si="0">D13+E13-F13</f>
        <v>0</v>
      </c>
      <c r="H13" s="859"/>
      <c r="I13" s="860"/>
      <c r="J13" s="860"/>
      <c r="K13" s="860"/>
      <c r="L13" s="861"/>
    </row>
    <row r="14" spans="1:12" ht="15" customHeight="1" x14ac:dyDescent="0.2">
      <c r="A14" s="415">
        <v>3</v>
      </c>
      <c r="B14" s="407" t="s">
        <v>824</v>
      </c>
      <c r="C14" s="393">
        <v>8210.9310000000005</v>
      </c>
      <c r="D14" s="393">
        <v>278.27000000000044</v>
      </c>
      <c r="E14" s="393">
        <v>5970.35</v>
      </c>
      <c r="F14" s="393">
        <v>5748.71</v>
      </c>
      <c r="G14" s="420">
        <f t="shared" si="0"/>
        <v>499.91000000000076</v>
      </c>
      <c r="H14" s="859"/>
      <c r="I14" s="860"/>
      <c r="J14" s="860"/>
      <c r="K14" s="860"/>
      <c r="L14" s="861"/>
    </row>
    <row r="15" spans="1:12" ht="15" customHeight="1" x14ac:dyDescent="0.2">
      <c r="A15" s="415">
        <v>4</v>
      </c>
      <c r="B15" s="407" t="s">
        <v>825</v>
      </c>
      <c r="C15" s="393">
        <v>8772.8439999999991</v>
      </c>
      <c r="D15" s="393">
        <v>36.730000000001382</v>
      </c>
      <c r="E15" s="393">
        <v>7142.02</v>
      </c>
      <c r="F15" s="393">
        <v>5619.7070000000003</v>
      </c>
      <c r="G15" s="420">
        <f t="shared" si="0"/>
        <v>1559.0430000000015</v>
      </c>
      <c r="H15" s="859"/>
      <c r="I15" s="860"/>
      <c r="J15" s="860"/>
      <c r="K15" s="860"/>
      <c r="L15" s="861"/>
    </row>
    <row r="16" spans="1:12" ht="15" customHeight="1" x14ac:dyDescent="0.2">
      <c r="A16" s="415">
        <v>5</v>
      </c>
      <c r="B16" s="407" t="s">
        <v>826</v>
      </c>
      <c r="C16" s="393">
        <v>5349.4549999999999</v>
      </c>
      <c r="D16" s="393">
        <v>411.48</v>
      </c>
      <c r="E16" s="393">
        <v>3826.01</v>
      </c>
      <c r="F16" s="393">
        <v>3797.9270000000001</v>
      </c>
      <c r="G16" s="420">
        <f t="shared" si="0"/>
        <v>439.56299999999965</v>
      </c>
      <c r="H16" s="859"/>
      <c r="I16" s="860"/>
      <c r="J16" s="860"/>
      <c r="K16" s="860"/>
      <c r="L16" s="861"/>
    </row>
    <row r="17" spans="1:12" ht="15" customHeight="1" x14ac:dyDescent="0.2">
      <c r="A17" s="415">
        <v>6</v>
      </c>
      <c r="B17" s="407" t="s">
        <v>827</v>
      </c>
      <c r="C17" s="393">
        <v>3114.2689999999998</v>
      </c>
      <c r="D17" s="393">
        <v>0</v>
      </c>
      <c r="E17" s="393">
        <v>1963.09</v>
      </c>
      <c r="F17" s="393">
        <v>1927.4</v>
      </c>
      <c r="G17" s="420">
        <f t="shared" si="0"/>
        <v>35.689999999999827</v>
      </c>
      <c r="H17" s="859"/>
      <c r="I17" s="860"/>
      <c r="J17" s="860"/>
      <c r="K17" s="860"/>
      <c r="L17" s="861"/>
    </row>
    <row r="18" spans="1:12" ht="15" customHeight="1" x14ac:dyDescent="0.2">
      <c r="A18" s="415">
        <v>7</v>
      </c>
      <c r="B18" s="407" t="s">
        <v>828</v>
      </c>
      <c r="C18" s="393">
        <v>8556.1149999999998</v>
      </c>
      <c r="D18" s="393">
        <v>1602.25</v>
      </c>
      <c r="E18" s="393">
        <v>4569.8726299999998</v>
      </c>
      <c r="F18" s="393">
        <v>4904.43</v>
      </c>
      <c r="G18" s="420">
        <f t="shared" si="0"/>
        <v>1267.6926299999996</v>
      </c>
      <c r="H18" s="859"/>
      <c r="I18" s="860"/>
      <c r="J18" s="860"/>
      <c r="K18" s="860"/>
      <c r="L18" s="861"/>
    </row>
    <row r="19" spans="1:12" ht="15" customHeight="1" x14ac:dyDescent="0.2">
      <c r="A19" s="415">
        <v>8</v>
      </c>
      <c r="B19" s="407" t="s">
        <v>829</v>
      </c>
      <c r="C19" s="393">
        <v>1302.26</v>
      </c>
      <c r="D19" s="393">
        <v>-3.1999999998788553E-3</v>
      </c>
      <c r="E19" s="393">
        <v>668.07099999999991</v>
      </c>
      <c r="F19" s="393">
        <v>668.07</v>
      </c>
      <c r="G19" s="420">
        <f t="shared" si="0"/>
        <v>-2.200000000016189E-3</v>
      </c>
      <c r="H19" s="859"/>
      <c r="I19" s="860"/>
      <c r="J19" s="860"/>
      <c r="K19" s="860"/>
      <c r="L19" s="861"/>
    </row>
    <row r="20" spans="1:12" ht="15" customHeight="1" x14ac:dyDescent="0.2">
      <c r="A20" s="415">
        <v>9</v>
      </c>
      <c r="B20" s="407" t="s">
        <v>830</v>
      </c>
      <c r="C20" s="393">
        <v>5744.8249999999989</v>
      </c>
      <c r="D20" s="393">
        <v>1069.48</v>
      </c>
      <c r="E20" s="393">
        <v>5300.85</v>
      </c>
      <c r="F20" s="393">
        <v>5359.3370000000004</v>
      </c>
      <c r="G20" s="420">
        <f t="shared" si="0"/>
        <v>1010.9929999999995</v>
      </c>
      <c r="H20" s="859"/>
      <c r="I20" s="860"/>
      <c r="J20" s="860"/>
      <c r="K20" s="860"/>
      <c r="L20" s="861"/>
    </row>
    <row r="21" spans="1:12" ht="15" customHeight="1" x14ac:dyDescent="0.2">
      <c r="A21" s="415">
        <v>10</v>
      </c>
      <c r="B21" s="407" t="s">
        <v>831</v>
      </c>
      <c r="C21" s="393">
        <v>7224.8980000000001</v>
      </c>
      <c r="D21" s="393">
        <v>1093.1800000000003</v>
      </c>
      <c r="E21" s="393">
        <v>4563.07</v>
      </c>
      <c r="F21" s="393">
        <v>4891.2179999999998</v>
      </c>
      <c r="G21" s="420">
        <f t="shared" si="0"/>
        <v>765.03200000000015</v>
      </c>
      <c r="H21" s="859"/>
      <c r="I21" s="860"/>
      <c r="J21" s="860"/>
      <c r="K21" s="860"/>
      <c r="L21" s="861"/>
    </row>
    <row r="22" spans="1:12" ht="15" customHeight="1" x14ac:dyDescent="0.2">
      <c r="A22" s="415">
        <v>11</v>
      </c>
      <c r="B22" s="407" t="s">
        <v>832</v>
      </c>
      <c r="C22" s="393">
        <v>3629.4</v>
      </c>
      <c r="D22" s="393">
        <v>195.43199999999979</v>
      </c>
      <c r="E22" s="393">
        <v>2751.2851999999998</v>
      </c>
      <c r="F22" s="393">
        <v>2406.9270000000001</v>
      </c>
      <c r="G22" s="420">
        <f t="shared" si="0"/>
        <v>539.79019999999946</v>
      </c>
      <c r="H22" s="859"/>
      <c r="I22" s="860"/>
      <c r="J22" s="860"/>
      <c r="K22" s="860"/>
      <c r="L22" s="861"/>
    </row>
    <row r="23" spans="1:12" ht="15" customHeight="1" x14ac:dyDescent="0.2">
      <c r="A23" s="415">
        <v>12</v>
      </c>
      <c r="B23" s="407" t="s">
        <v>833</v>
      </c>
      <c r="C23" s="393">
        <v>3138.971</v>
      </c>
      <c r="D23" s="393">
        <v>862.18499999999995</v>
      </c>
      <c r="E23" s="393">
        <v>1252.82</v>
      </c>
      <c r="F23" s="393">
        <v>1303.47</v>
      </c>
      <c r="G23" s="420">
        <f t="shared" si="0"/>
        <v>811.53500000000008</v>
      </c>
      <c r="H23" s="859"/>
      <c r="I23" s="860"/>
      <c r="J23" s="860"/>
      <c r="K23" s="860"/>
      <c r="L23" s="861"/>
    </row>
    <row r="24" spans="1:12" ht="15" customHeight="1" x14ac:dyDescent="0.2">
      <c r="A24" s="415">
        <v>13</v>
      </c>
      <c r="B24" s="407" t="s">
        <v>834</v>
      </c>
      <c r="C24" s="393">
        <v>10011.416999999999</v>
      </c>
      <c r="D24" s="393">
        <v>324.14999999999964</v>
      </c>
      <c r="E24" s="393">
        <v>6179.0399999999991</v>
      </c>
      <c r="F24" s="393">
        <v>5347.18</v>
      </c>
      <c r="G24" s="420">
        <f t="shared" si="0"/>
        <v>1156.0099999999984</v>
      </c>
      <c r="H24" s="859"/>
      <c r="I24" s="860"/>
      <c r="J24" s="860"/>
      <c r="K24" s="860"/>
      <c r="L24" s="861"/>
    </row>
    <row r="25" spans="1:12" ht="15" customHeight="1" x14ac:dyDescent="0.2">
      <c r="A25" s="415">
        <v>14</v>
      </c>
      <c r="B25" s="407" t="s">
        <v>835</v>
      </c>
      <c r="C25" s="393">
        <v>14318.995000000001</v>
      </c>
      <c r="D25" s="393">
        <v>0</v>
      </c>
      <c r="E25" s="393">
        <v>10977.06</v>
      </c>
      <c r="F25" s="393">
        <v>10976.67</v>
      </c>
      <c r="G25" s="420">
        <f t="shared" si="0"/>
        <v>0.38999999999941792</v>
      </c>
      <c r="H25" s="859"/>
      <c r="I25" s="860"/>
      <c r="J25" s="860"/>
      <c r="K25" s="860"/>
      <c r="L25" s="861"/>
    </row>
    <row r="26" spans="1:12" s="251" customFormat="1" ht="15" customHeight="1" x14ac:dyDescent="0.2">
      <c r="A26" s="415">
        <v>15</v>
      </c>
      <c r="B26" s="407" t="s">
        <v>836</v>
      </c>
      <c r="C26" s="393">
        <v>9771.09</v>
      </c>
      <c r="D26" s="393">
        <v>252.10400000000027</v>
      </c>
      <c r="E26" s="393">
        <v>6866</v>
      </c>
      <c r="F26" s="393">
        <v>7115.1</v>
      </c>
      <c r="G26" s="420">
        <f t="shared" si="0"/>
        <v>3.0039999999999054</v>
      </c>
      <c r="H26" s="859"/>
      <c r="I26" s="860"/>
      <c r="J26" s="860"/>
      <c r="K26" s="860"/>
      <c r="L26" s="861"/>
    </row>
    <row r="27" spans="1:12" s="251" customFormat="1" ht="15" customHeight="1" x14ac:dyDescent="0.2">
      <c r="A27" s="415">
        <v>16</v>
      </c>
      <c r="B27" s="407" t="s">
        <v>837</v>
      </c>
      <c r="C27" s="393">
        <v>10226.582</v>
      </c>
      <c r="D27" s="393">
        <v>0</v>
      </c>
      <c r="E27" s="393">
        <v>8687.09</v>
      </c>
      <c r="F27" s="393">
        <v>5684.18</v>
      </c>
      <c r="G27" s="420">
        <f t="shared" si="0"/>
        <v>3002.91</v>
      </c>
      <c r="H27" s="859"/>
      <c r="I27" s="860"/>
      <c r="J27" s="860"/>
      <c r="K27" s="860"/>
      <c r="L27" s="861"/>
    </row>
    <row r="28" spans="1:12" s="251" customFormat="1" ht="15" customHeight="1" x14ac:dyDescent="0.2">
      <c r="A28" s="415">
        <v>17</v>
      </c>
      <c r="B28" s="407" t="s">
        <v>838</v>
      </c>
      <c r="C28" s="393">
        <v>9020.5079999999998</v>
      </c>
      <c r="D28" s="393">
        <v>969.63800000000083</v>
      </c>
      <c r="E28" s="393">
        <v>6518.7000000000007</v>
      </c>
      <c r="F28" s="393">
        <v>4594.7560000000003</v>
      </c>
      <c r="G28" s="420">
        <f t="shared" si="0"/>
        <v>2893.5820000000012</v>
      </c>
      <c r="H28" s="859"/>
      <c r="I28" s="860"/>
      <c r="J28" s="860"/>
      <c r="K28" s="860"/>
      <c r="L28" s="861"/>
    </row>
    <row r="29" spans="1:12" s="251" customFormat="1" ht="15" customHeight="1" x14ac:dyDescent="0.2">
      <c r="A29" s="415">
        <v>18</v>
      </c>
      <c r="B29" s="407" t="s">
        <v>839</v>
      </c>
      <c r="C29" s="393">
        <v>12258.517</v>
      </c>
      <c r="D29" s="393">
        <v>523.34299999999894</v>
      </c>
      <c r="E29" s="393">
        <v>6962.38</v>
      </c>
      <c r="F29" s="393">
        <v>6962.4</v>
      </c>
      <c r="G29" s="420">
        <f t="shared" si="0"/>
        <v>523.32299999999941</v>
      </c>
      <c r="H29" s="859"/>
      <c r="I29" s="860"/>
      <c r="J29" s="860"/>
      <c r="K29" s="860"/>
      <c r="L29" s="861"/>
    </row>
    <row r="30" spans="1:12" s="251" customFormat="1" ht="15" customHeight="1" x14ac:dyDescent="0.2">
      <c r="A30" s="415">
        <v>19</v>
      </c>
      <c r="B30" s="407" t="s">
        <v>840</v>
      </c>
      <c r="C30" s="393">
        <v>18672.826000000001</v>
      </c>
      <c r="D30" s="393">
        <v>1554.489999999998</v>
      </c>
      <c r="E30" s="421">
        <v>11454.29</v>
      </c>
      <c r="F30" s="393">
        <v>12275.8</v>
      </c>
      <c r="G30" s="420">
        <f t="shared" si="0"/>
        <v>732.97999999999956</v>
      </c>
      <c r="H30" s="859"/>
      <c r="I30" s="860"/>
      <c r="J30" s="860"/>
      <c r="K30" s="860"/>
      <c r="L30" s="861"/>
    </row>
    <row r="31" spans="1:12" s="251" customFormat="1" ht="15" customHeight="1" x14ac:dyDescent="0.2">
      <c r="A31" s="415">
        <v>20</v>
      </c>
      <c r="B31" s="407" t="s">
        <v>841</v>
      </c>
      <c r="C31" s="393">
        <v>6800.6170000000002</v>
      </c>
      <c r="D31" s="393">
        <v>68.478000000000065</v>
      </c>
      <c r="E31" s="393">
        <v>4747.97</v>
      </c>
      <c r="F31" s="393">
        <v>4759.8900000000003</v>
      </c>
      <c r="G31" s="420">
        <f t="shared" si="0"/>
        <v>56.557999999999993</v>
      </c>
      <c r="H31" s="859"/>
      <c r="I31" s="860"/>
      <c r="J31" s="860"/>
      <c r="K31" s="860"/>
      <c r="L31" s="861"/>
    </row>
    <row r="32" spans="1:12" s="251" customFormat="1" ht="15" customHeight="1" x14ac:dyDescent="0.2">
      <c r="A32" s="415">
        <v>21</v>
      </c>
      <c r="B32" s="407" t="s">
        <v>842</v>
      </c>
      <c r="C32" s="393">
        <v>1798.2090000000001</v>
      </c>
      <c r="D32" s="393">
        <v>806.01</v>
      </c>
      <c r="E32" s="393">
        <v>295.95999999999998</v>
      </c>
      <c r="F32" s="393">
        <v>997.09</v>
      </c>
      <c r="G32" s="420">
        <f t="shared" si="0"/>
        <v>104.88</v>
      </c>
      <c r="H32" s="859"/>
      <c r="I32" s="860"/>
      <c r="J32" s="860"/>
      <c r="K32" s="860"/>
      <c r="L32" s="861"/>
    </row>
    <row r="33" spans="1:12" s="251" customFormat="1" ht="15" customHeight="1" x14ac:dyDescent="0.2">
      <c r="A33" s="415">
        <v>22</v>
      </c>
      <c r="B33" s="407" t="s">
        <v>843</v>
      </c>
      <c r="C33" s="393">
        <v>4164.6099999999997</v>
      </c>
      <c r="D33" s="393">
        <v>1.4799999999999999E-4</v>
      </c>
      <c r="E33" s="421">
        <v>2814.91</v>
      </c>
      <c r="F33" s="393">
        <v>2542.46</v>
      </c>
      <c r="G33" s="420">
        <f t="shared" si="0"/>
        <v>272.4501479999999</v>
      </c>
      <c r="H33" s="859"/>
      <c r="I33" s="860"/>
      <c r="J33" s="860"/>
      <c r="K33" s="860"/>
      <c r="L33" s="861"/>
    </row>
    <row r="34" spans="1:12" ht="15" customHeight="1" x14ac:dyDescent="0.2">
      <c r="A34" s="415">
        <v>23</v>
      </c>
      <c r="B34" s="407" t="s">
        <v>844</v>
      </c>
      <c r="C34" s="393">
        <v>2563.511</v>
      </c>
      <c r="D34" s="393">
        <v>0</v>
      </c>
      <c r="E34" s="421">
        <v>1490.18</v>
      </c>
      <c r="F34" s="393">
        <v>1465.27</v>
      </c>
      <c r="G34" s="420">
        <f t="shared" si="0"/>
        <v>24.910000000000082</v>
      </c>
      <c r="H34" s="859"/>
      <c r="I34" s="860"/>
      <c r="J34" s="860"/>
      <c r="K34" s="860"/>
      <c r="L34" s="861"/>
    </row>
    <row r="35" spans="1:12" ht="15" customHeight="1" x14ac:dyDescent="0.2">
      <c r="A35" s="408">
        <v>24</v>
      </c>
      <c r="B35" s="407" t="s">
        <v>845</v>
      </c>
      <c r="C35" s="393">
        <v>0</v>
      </c>
      <c r="D35" s="393">
        <v>0</v>
      </c>
      <c r="E35" s="393">
        <v>0</v>
      </c>
      <c r="F35" s="393">
        <v>0</v>
      </c>
      <c r="G35" s="420">
        <f t="shared" si="0"/>
        <v>0</v>
      </c>
      <c r="H35" s="859"/>
      <c r="I35" s="860"/>
      <c r="J35" s="860"/>
      <c r="K35" s="860"/>
      <c r="L35" s="861"/>
    </row>
    <row r="36" spans="1:12" ht="15" customHeight="1" x14ac:dyDescent="0.2">
      <c r="A36" s="867" t="s">
        <v>16</v>
      </c>
      <c r="B36" s="868"/>
      <c r="C36" s="422">
        <f>SUM(C12:C35)</f>
        <v>162982.08699999997</v>
      </c>
      <c r="D36" s="422">
        <f>SUM(D12:D35)</f>
        <v>10140.416948</v>
      </c>
      <c r="E36" s="422">
        <f>SUM(E12:E35)</f>
        <v>111675.91883</v>
      </c>
      <c r="F36" s="304">
        <f>SUM(F12:F35)</f>
        <v>105855.53200000001</v>
      </c>
      <c r="G36" s="423">
        <f>SUM(G12:G35)</f>
        <v>15960.803778</v>
      </c>
      <c r="H36" s="862"/>
      <c r="I36" s="863"/>
      <c r="J36" s="863"/>
      <c r="K36" s="863"/>
      <c r="L36" s="864"/>
    </row>
    <row r="37" spans="1:12" x14ac:dyDescent="0.2">
      <c r="A37" s="15" t="s">
        <v>764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5.75" customHeight="1" x14ac:dyDescent="0.2">
      <c r="A38" s="685" t="s">
        <v>1129</v>
      </c>
      <c r="B38" s="685"/>
      <c r="C38" s="686"/>
      <c r="D38" s="685"/>
      <c r="E38" s="685"/>
      <c r="F38" s="435"/>
      <c r="G38" s="435"/>
      <c r="H38" s="10"/>
      <c r="I38" s="10"/>
      <c r="J38" s="10"/>
      <c r="K38" s="10"/>
      <c r="L38" s="10"/>
    </row>
    <row r="39" spans="1:12" ht="18" customHeight="1" x14ac:dyDescent="0.2">
      <c r="A39" s="414"/>
      <c r="B39" s="414"/>
      <c r="C39" s="439"/>
      <c r="D39" s="439"/>
      <c r="E39" s="439"/>
      <c r="F39" s="439"/>
      <c r="G39" s="439"/>
      <c r="H39" s="414"/>
      <c r="I39" s="662"/>
      <c r="J39" s="662"/>
      <c r="K39" s="662"/>
      <c r="L39" s="428"/>
    </row>
    <row r="40" spans="1:12" ht="12.75" customHeight="1" x14ac:dyDescent="0.2">
      <c r="A40" s="414" t="s">
        <v>11</v>
      </c>
      <c r="B40" s="414"/>
      <c r="C40" s="414"/>
      <c r="D40" s="414"/>
      <c r="E40" s="414"/>
      <c r="F40" s="414"/>
      <c r="G40" s="414"/>
      <c r="H40" s="414"/>
      <c r="I40" s="662"/>
      <c r="J40" s="662"/>
      <c r="K40" s="662"/>
      <c r="L40" s="428"/>
    </row>
    <row r="41" spans="1:12" ht="12.75" customHeight="1" x14ac:dyDescent="0.2">
      <c r="A41" s="10" t="s">
        <v>1114</v>
      </c>
      <c r="B41" s="414"/>
      <c r="C41" s="414"/>
      <c r="D41" s="749" t="s">
        <v>1118</v>
      </c>
      <c r="E41" s="749"/>
      <c r="F41" s="749"/>
      <c r="G41" s="749"/>
      <c r="H41" s="414"/>
      <c r="I41" s="749" t="s">
        <v>1116</v>
      </c>
      <c r="J41" s="749"/>
      <c r="K41" s="749"/>
      <c r="L41" s="749"/>
    </row>
    <row r="42" spans="1:12" x14ac:dyDescent="0.2">
      <c r="B42" s="10"/>
      <c r="C42" s="10"/>
      <c r="D42" s="748" t="s">
        <v>1115</v>
      </c>
      <c r="E42" s="748"/>
      <c r="F42" s="748"/>
      <c r="G42" s="748"/>
      <c r="I42" s="832" t="s">
        <v>1115</v>
      </c>
      <c r="J42" s="832"/>
      <c r="K42" s="832"/>
      <c r="L42" s="832"/>
    </row>
    <row r="43" spans="1:12" x14ac:dyDescent="0.2">
      <c r="A43" s="10"/>
      <c r="D43" s="748" t="s">
        <v>1119</v>
      </c>
      <c r="E43" s="748"/>
      <c r="F43" s="748"/>
      <c r="G43" s="748"/>
    </row>
    <row r="44" spans="1:12" x14ac:dyDescent="0.2">
      <c r="A44" s="840"/>
      <c r="B44" s="840"/>
      <c r="C44" s="840"/>
      <c r="D44" s="840"/>
      <c r="E44" s="840"/>
      <c r="F44" s="840"/>
      <c r="G44" s="840"/>
      <c r="H44" s="840"/>
      <c r="I44" s="840"/>
      <c r="J44" s="840"/>
      <c r="K44" s="840"/>
      <c r="L44" s="840"/>
    </row>
  </sheetData>
  <mergeCells count="17">
    <mergeCell ref="A44:L44"/>
    <mergeCell ref="F7:L7"/>
    <mergeCell ref="A9:A10"/>
    <mergeCell ref="B9:B10"/>
    <mergeCell ref="C9:G9"/>
    <mergeCell ref="H9:L9"/>
    <mergeCell ref="I8:L8"/>
    <mergeCell ref="A36:B36"/>
    <mergeCell ref="I41:L41"/>
    <mergeCell ref="I42:L42"/>
    <mergeCell ref="D41:G41"/>
    <mergeCell ref="D42:G42"/>
    <mergeCell ref="D43:G43"/>
    <mergeCell ref="A3:L3"/>
    <mergeCell ref="A2:L2"/>
    <mergeCell ref="A5:L5"/>
    <mergeCell ref="H12:L3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65"/>
  <sheetViews>
    <sheetView view="pageBreakPreview" topLeftCell="A49" zoomScaleNormal="100" zoomScaleSheetLayoutView="100" workbookViewId="0">
      <selection activeCell="C70" sqref="C70"/>
    </sheetView>
  </sheetViews>
  <sheetFormatPr defaultRowHeight="12.75" x14ac:dyDescent="0.2"/>
  <cols>
    <col min="1" max="1" width="8.7109375" customWidth="1"/>
    <col min="2" max="2" width="11" customWidth="1"/>
    <col min="3" max="3" width="114.5703125" customWidth="1"/>
  </cols>
  <sheetData>
    <row r="1" spans="1:7" ht="21.75" customHeight="1" x14ac:dyDescent="0.25">
      <c r="A1" s="712" t="s">
        <v>568</v>
      </c>
      <c r="B1" s="712"/>
      <c r="C1" s="712"/>
      <c r="D1" s="712"/>
      <c r="E1" s="228"/>
      <c r="F1" s="228"/>
      <c r="G1" s="228"/>
    </row>
    <row r="2" spans="1:7" x14ac:dyDescent="0.2">
      <c r="A2" s="2" t="s">
        <v>70</v>
      </c>
      <c r="B2" s="2" t="s">
        <v>569</v>
      </c>
      <c r="C2" s="2" t="s">
        <v>570</v>
      </c>
    </row>
    <row r="3" spans="1:7" x14ac:dyDescent="0.2">
      <c r="A3" s="4">
        <v>1</v>
      </c>
      <c r="B3" s="229" t="s">
        <v>571</v>
      </c>
      <c r="C3" s="229" t="s">
        <v>798</v>
      </c>
    </row>
    <row r="4" spans="1:7" x14ac:dyDescent="0.2">
      <c r="A4" s="4">
        <v>2</v>
      </c>
      <c r="B4" s="229" t="s">
        <v>572</v>
      </c>
      <c r="C4" s="229" t="s">
        <v>799</v>
      </c>
    </row>
    <row r="5" spans="1:7" x14ac:dyDescent="0.2">
      <c r="A5" s="4">
        <v>3</v>
      </c>
      <c r="B5" s="229" t="s">
        <v>573</v>
      </c>
      <c r="C5" s="229" t="s">
        <v>800</v>
      </c>
    </row>
    <row r="6" spans="1:7" x14ac:dyDescent="0.2">
      <c r="A6" s="4">
        <v>4</v>
      </c>
      <c r="B6" s="229" t="s">
        <v>574</v>
      </c>
      <c r="C6" s="229" t="s">
        <v>801</v>
      </c>
    </row>
    <row r="7" spans="1:7" x14ac:dyDescent="0.2">
      <c r="A7" s="4">
        <v>5</v>
      </c>
      <c r="B7" s="229" t="s">
        <v>575</v>
      </c>
      <c r="C7" s="229" t="s">
        <v>802</v>
      </c>
    </row>
    <row r="8" spans="1:7" x14ac:dyDescent="0.2">
      <c r="A8" s="4">
        <v>6</v>
      </c>
      <c r="B8" s="229" t="s">
        <v>576</v>
      </c>
      <c r="C8" s="229" t="s">
        <v>803</v>
      </c>
    </row>
    <row r="9" spans="1:7" x14ac:dyDescent="0.2">
      <c r="A9" s="4">
        <v>7</v>
      </c>
      <c r="B9" s="229" t="s">
        <v>577</v>
      </c>
      <c r="C9" s="229" t="s">
        <v>804</v>
      </c>
    </row>
    <row r="10" spans="1:7" x14ac:dyDescent="0.2">
      <c r="A10" s="4">
        <v>8</v>
      </c>
      <c r="B10" s="229" t="s">
        <v>578</v>
      </c>
      <c r="C10" s="229" t="s">
        <v>805</v>
      </c>
    </row>
    <row r="11" spans="1:7" x14ac:dyDescent="0.2">
      <c r="A11" s="4">
        <v>9</v>
      </c>
      <c r="B11" s="229" t="s">
        <v>579</v>
      </c>
      <c r="C11" s="229" t="s">
        <v>580</v>
      </c>
    </row>
    <row r="12" spans="1:7" x14ac:dyDescent="0.2">
      <c r="A12" s="4">
        <v>10</v>
      </c>
      <c r="B12" s="229" t="s">
        <v>792</v>
      </c>
      <c r="C12" s="229" t="s">
        <v>793</v>
      </c>
    </row>
    <row r="13" spans="1:7" x14ac:dyDescent="0.2">
      <c r="A13" s="4">
        <v>11</v>
      </c>
      <c r="B13" s="229" t="s">
        <v>581</v>
      </c>
      <c r="C13" s="229" t="s">
        <v>806</v>
      </c>
    </row>
    <row r="14" spans="1:7" x14ac:dyDescent="0.2">
      <c r="A14" s="4">
        <v>12</v>
      </c>
      <c r="B14" s="229" t="s">
        <v>582</v>
      </c>
      <c r="C14" s="229" t="s">
        <v>807</v>
      </c>
    </row>
    <row r="15" spans="1:7" x14ac:dyDescent="0.2">
      <c r="A15" s="4">
        <v>13</v>
      </c>
      <c r="B15" s="229" t="s">
        <v>583</v>
      </c>
      <c r="C15" s="229" t="s">
        <v>808</v>
      </c>
    </row>
    <row r="16" spans="1:7" x14ac:dyDescent="0.2">
      <c r="A16" s="4">
        <v>14</v>
      </c>
      <c r="B16" s="229" t="s">
        <v>584</v>
      </c>
      <c r="C16" s="229" t="s">
        <v>809</v>
      </c>
    </row>
    <row r="17" spans="1:3" x14ac:dyDescent="0.2">
      <c r="A17" s="4">
        <v>15</v>
      </c>
      <c r="B17" s="229" t="s">
        <v>585</v>
      </c>
      <c r="C17" s="229" t="s">
        <v>797</v>
      </c>
    </row>
    <row r="18" spans="1:3" x14ac:dyDescent="0.2">
      <c r="A18" s="4">
        <v>16</v>
      </c>
      <c r="B18" s="229" t="s">
        <v>586</v>
      </c>
      <c r="C18" s="229" t="s">
        <v>810</v>
      </c>
    </row>
    <row r="19" spans="1:3" x14ac:dyDescent="0.2">
      <c r="A19" s="4">
        <v>17</v>
      </c>
      <c r="B19" s="229" t="s">
        <v>587</v>
      </c>
      <c r="C19" s="229" t="s">
        <v>811</v>
      </c>
    </row>
    <row r="20" spans="1:3" x14ac:dyDescent="0.2">
      <c r="A20" s="4">
        <v>18</v>
      </c>
      <c r="B20" s="229" t="s">
        <v>588</v>
      </c>
      <c r="C20" s="229" t="s">
        <v>812</v>
      </c>
    </row>
    <row r="21" spans="1:3" x14ac:dyDescent="0.2">
      <c r="A21" s="4">
        <v>19</v>
      </c>
      <c r="B21" s="229" t="s">
        <v>589</v>
      </c>
      <c r="C21" s="229" t="s">
        <v>813</v>
      </c>
    </row>
    <row r="22" spans="1:3" x14ac:dyDescent="0.2">
      <c r="A22" s="4">
        <v>20</v>
      </c>
      <c r="B22" s="229" t="s">
        <v>590</v>
      </c>
      <c r="C22" s="229" t="s">
        <v>814</v>
      </c>
    </row>
    <row r="23" spans="1:3" x14ac:dyDescent="0.2">
      <c r="A23" s="4">
        <v>21</v>
      </c>
      <c r="B23" s="229" t="s">
        <v>591</v>
      </c>
      <c r="C23" s="229" t="s">
        <v>815</v>
      </c>
    </row>
    <row r="24" spans="1:3" x14ac:dyDescent="0.2">
      <c r="A24" s="4">
        <v>22</v>
      </c>
      <c r="B24" s="229" t="s">
        <v>592</v>
      </c>
      <c r="C24" s="229" t="s">
        <v>593</v>
      </c>
    </row>
    <row r="25" spans="1:3" x14ac:dyDescent="0.2">
      <c r="A25" s="4">
        <v>23</v>
      </c>
      <c r="B25" s="229" t="s">
        <v>594</v>
      </c>
      <c r="C25" s="229" t="s">
        <v>595</v>
      </c>
    </row>
    <row r="26" spans="1:3" x14ac:dyDescent="0.2">
      <c r="A26" s="4">
        <v>24</v>
      </c>
      <c r="B26" s="229" t="s">
        <v>596</v>
      </c>
      <c r="C26" s="229" t="s">
        <v>816</v>
      </c>
    </row>
    <row r="27" spans="1:3" x14ac:dyDescent="0.2">
      <c r="A27" s="4">
        <v>25</v>
      </c>
      <c r="B27" s="229" t="s">
        <v>597</v>
      </c>
      <c r="C27" s="229" t="s">
        <v>817</v>
      </c>
    </row>
    <row r="28" spans="1:3" x14ac:dyDescent="0.2">
      <c r="A28" s="4">
        <v>26</v>
      </c>
      <c r="B28" s="229" t="s">
        <v>598</v>
      </c>
      <c r="C28" s="229" t="s">
        <v>818</v>
      </c>
    </row>
    <row r="29" spans="1:3" x14ac:dyDescent="0.2">
      <c r="A29" s="4">
        <v>27</v>
      </c>
      <c r="B29" s="229" t="s">
        <v>599</v>
      </c>
      <c r="C29" s="229" t="s">
        <v>600</v>
      </c>
    </row>
    <row r="30" spans="1:3" x14ac:dyDescent="0.2">
      <c r="A30" s="4">
        <v>28</v>
      </c>
      <c r="B30" s="229" t="s">
        <v>601</v>
      </c>
      <c r="C30" s="229" t="s">
        <v>602</v>
      </c>
    </row>
    <row r="31" spans="1:3" x14ac:dyDescent="0.2">
      <c r="A31" s="4">
        <v>29</v>
      </c>
      <c r="B31" s="229" t="s">
        <v>603</v>
      </c>
      <c r="C31" s="229" t="s">
        <v>604</v>
      </c>
    </row>
    <row r="32" spans="1:3" x14ac:dyDescent="0.2">
      <c r="A32" s="4">
        <v>30</v>
      </c>
      <c r="B32" s="229" t="s">
        <v>791</v>
      </c>
      <c r="C32" s="229" t="s">
        <v>790</v>
      </c>
    </row>
    <row r="33" spans="1:3" x14ac:dyDescent="0.2">
      <c r="A33" s="4">
        <v>31</v>
      </c>
      <c r="B33" s="229" t="s">
        <v>605</v>
      </c>
      <c r="C33" s="229" t="s">
        <v>606</v>
      </c>
    </row>
    <row r="34" spans="1:3" x14ac:dyDescent="0.2">
      <c r="A34" s="4">
        <v>32</v>
      </c>
      <c r="B34" s="229" t="s">
        <v>607</v>
      </c>
      <c r="C34" s="229" t="s">
        <v>606</v>
      </c>
    </row>
    <row r="35" spans="1:3" x14ac:dyDescent="0.2">
      <c r="A35" s="4">
        <v>33</v>
      </c>
      <c r="B35" s="229" t="s">
        <v>608</v>
      </c>
      <c r="C35" s="229" t="s">
        <v>609</v>
      </c>
    </row>
    <row r="36" spans="1:3" x14ac:dyDescent="0.2">
      <c r="A36" s="4">
        <v>34</v>
      </c>
      <c r="B36" s="229" t="s">
        <v>610</v>
      </c>
      <c r="C36" s="229" t="s">
        <v>611</v>
      </c>
    </row>
    <row r="37" spans="1:3" x14ac:dyDescent="0.2">
      <c r="A37" s="4">
        <v>35</v>
      </c>
      <c r="B37" s="229" t="s">
        <v>612</v>
      </c>
      <c r="C37" s="229" t="s">
        <v>613</v>
      </c>
    </row>
    <row r="38" spans="1:3" x14ac:dyDescent="0.2">
      <c r="A38" s="4">
        <v>36</v>
      </c>
      <c r="B38" s="229" t="s">
        <v>614</v>
      </c>
      <c r="C38" s="229" t="s">
        <v>615</v>
      </c>
    </row>
    <row r="39" spans="1:3" x14ac:dyDescent="0.2">
      <c r="A39" s="4">
        <v>37</v>
      </c>
      <c r="B39" s="229" t="s">
        <v>616</v>
      </c>
      <c r="C39" s="229" t="s">
        <v>617</v>
      </c>
    </row>
    <row r="40" spans="1:3" x14ac:dyDescent="0.2">
      <c r="A40" s="4">
        <v>38</v>
      </c>
      <c r="B40" s="229" t="s">
        <v>618</v>
      </c>
      <c r="C40" s="229" t="s">
        <v>619</v>
      </c>
    </row>
    <row r="41" spans="1:3" x14ac:dyDescent="0.2">
      <c r="A41" s="4">
        <v>39</v>
      </c>
      <c r="B41" s="229" t="s">
        <v>620</v>
      </c>
      <c r="C41" s="229" t="s">
        <v>621</v>
      </c>
    </row>
    <row r="42" spans="1:3" x14ac:dyDescent="0.2">
      <c r="A42" s="4">
        <v>40</v>
      </c>
      <c r="B42" s="229" t="s">
        <v>622</v>
      </c>
      <c r="C42" s="229" t="s">
        <v>819</v>
      </c>
    </row>
    <row r="43" spans="1:3" x14ac:dyDescent="0.2">
      <c r="A43" s="4">
        <v>41</v>
      </c>
      <c r="B43" s="229" t="s">
        <v>623</v>
      </c>
      <c r="C43" s="229" t="s">
        <v>624</v>
      </c>
    </row>
    <row r="44" spans="1:3" x14ac:dyDescent="0.2">
      <c r="A44" s="4">
        <v>42</v>
      </c>
      <c r="B44" s="229" t="s">
        <v>625</v>
      </c>
      <c r="C44" s="229" t="s">
        <v>626</v>
      </c>
    </row>
    <row r="45" spans="1:3" x14ac:dyDescent="0.2">
      <c r="A45" s="4">
        <v>43</v>
      </c>
      <c r="B45" s="229" t="s">
        <v>627</v>
      </c>
      <c r="C45" s="229" t="s">
        <v>628</v>
      </c>
    </row>
    <row r="46" spans="1:3" x14ac:dyDescent="0.2">
      <c r="A46" s="4">
        <v>44</v>
      </c>
      <c r="B46" s="229" t="s">
        <v>629</v>
      </c>
      <c r="C46" s="229" t="s">
        <v>630</v>
      </c>
    </row>
    <row r="47" spans="1:3" x14ac:dyDescent="0.2">
      <c r="A47" s="4">
        <v>45</v>
      </c>
      <c r="B47" s="229" t="s">
        <v>631</v>
      </c>
      <c r="C47" s="229" t="s">
        <v>632</v>
      </c>
    </row>
    <row r="48" spans="1:3" x14ac:dyDescent="0.2">
      <c r="A48" s="4">
        <v>46</v>
      </c>
      <c r="B48" s="229" t="s">
        <v>633</v>
      </c>
      <c r="C48" s="229" t="s">
        <v>820</v>
      </c>
    </row>
    <row r="49" spans="1:3" x14ac:dyDescent="0.2">
      <c r="A49" s="4">
        <v>47</v>
      </c>
      <c r="B49" s="229" t="s">
        <v>634</v>
      </c>
      <c r="C49" s="229" t="s">
        <v>821</v>
      </c>
    </row>
    <row r="50" spans="1:3" x14ac:dyDescent="0.2">
      <c r="A50" s="4">
        <v>48</v>
      </c>
      <c r="B50" s="229" t="s">
        <v>635</v>
      </c>
      <c r="C50" s="229" t="s">
        <v>636</v>
      </c>
    </row>
    <row r="51" spans="1:3" x14ac:dyDescent="0.2">
      <c r="A51" s="4">
        <v>49</v>
      </c>
      <c r="B51" s="229" t="s">
        <v>637</v>
      </c>
      <c r="C51" s="229" t="s">
        <v>638</v>
      </c>
    </row>
    <row r="52" spans="1:3" x14ac:dyDescent="0.2">
      <c r="A52" s="4">
        <v>50</v>
      </c>
      <c r="B52" s="229" t="s">
        <v>639</v>
      </c>
      <c r="C52" s="229" t="s">
        <v>640</v>
      </c>
    </row>
    <row r="53" spans="1:3" x14ac:dyDescent="0.2">
      <c r="A53" s="4">
        <v>51</v>
      </c>
      <c r="B53" s="229" t="s">
        <v>641</v>
      </c>
      <c r="C53" s="229" t="s">
        <v>642</v>
      </c>
    </row>
    <row r="54" spans="1:3" x14ac:dyDescent="0.2">
      <c r="A54" s="4">
        <v>52</v>
      </c>
      <c r="B54" s="229" t="s">
        <v>643</v>
      </c>
      <c r="C54" s="229" t="s">
        <v>644</v>
      </c>
    </row>
    <row r="55" spans="1:3" x14ac:dyDescent="0.2">
      <c r="A55" s="4">
        <v>53</v>
      </c>
      <c r="B55" s="229" t="s">
        <v>645</v>
      </c>
      <c r="C55" s="229" t="s">
        <v>646</v>
      </c>
    </row>
    <row r="56" spans="1:3" x14ac:dyDescent="0.2">
      <c r="A56" s="4">
        <v>54</v>
      </c>
      <c r="B56" s="229" t="s">
        <v>647</v>
      </c>
      <c r="C56" s="229" t="s">
        <v>648</v>
      </c>
    </row>
    <row r="57" spans="1:3" x14ac:dyDescent="0.2">
      <c r="A57" s="4">
        <v>55</v>
      </c>
      <c r="B57" s="229" t="s">
        <v>649</v>
      </c>
      <c r="C57" s="229" t="s">
        <v>650</v>
      </c>
    </row>
    <row r="58" spans="1:3" x14ac:dyDescent="0.2">
      <c r="A58" s="4">
        <v>56</v>
      </c>
      <c r="B58" s="229" t="s">
        <v>651</v>
      </c>
      <c r="C58" s="229" t="s">
        <v>652</v>
      </c>
    </row>
    <row r="59" spans="1:3" x14ac:dyDescent="0.2">
      <c r="A59" s="4">
        <v>57</v>
      </c>
      <c r="B59" s="229" t="s">
        <v>653</v>
      </c>
      <c r="C59" s="229" t="s">
        <v>654</v>
      </c>
    </row>
    <row r="60" spans="1:3" x14ac:dyDescent="0.2">
      <c r="A60" s="4">
        <v>58</v>
      </c>
      <c r="B60" s="229" t="s">
        <v>655</v>
      </c>
      <c r="C60" s="229" t="s">
        <v>656</v>
      </c>
    </row>
    <row r="61" spans="1:3" x14ac:dyDescent="0.2">
      <c r="A61" s="4">
        <v>59</v>
      </c>
      <c r="B61" s="229" t="s">
        <v>657</v>
      </c>
      <c r="C61" s="229" t="s">
        <v>662</v>
      </c>
    </row>
    <row r="62" spans="1:3" x14ac:dyDescent="0.2">
      <c r="A62" s="4">
        <v>60</v>
      </c>
      <c r="B62" s="229" t="s">
        <v>658</v>
      </c>
      <c r="C62" s="229" t="s">
        <v>659</v>
      </c>
    </row>
    <row r="63" spans="1:3" x14ac:dyDescent="0.2">
      <c r="A63" s="4">
        <v>61</v>
      </c>
      <c r="B63" s="229" t="s">
        <v>660</v>
      </c>
      <c r="C63" s="229" t="s">
        <v>661</v>
      </c>
    </row>
    <row r="64" spans="1:3" x14ac:dyDescent="0.2">
      <c r="A64" s="4">
        <v>62</v>
      </c>
      <c r="B64" s="247" t="s">
        <v>794</v>
      </c>
      <c r="C64" s="247" t="s">
        <v>795</v>
      </c>
    </row>
    <row r="65" spans="1:3" x14ac:dyDescent="0.2">
      <c r="A65" s="4">
        <v>63</v>
      </c>
      <c r="B65" s="247" t="s">
        <v>796</v>
      </c>
      <c r="C65" s="247" t="s">
        <v>797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5"/>
  <sheetViews>
    <sheetView view="pageBreakPreview" topLeftCell="A14" zoomScale="90" zoomScaleNormal="100" zoomScaleSheetLayoutView="90" workbookViewId="0">
      <selection activeCell="T10" sqref="T10"/>
    </sheetView>
  </sheetViews>
  <sheetFormatPr defaultColWidth="9.140625" defaultRowHeight="12.75" x14ac:dyDescent="0.2"/>
  <cols>
    <col min="1" max="1" width="6" style="11" customWidth="1"/>
    <col min="2" max="2" width="14.5703125" style="11" customWidth="1"/>
    <col min="3" max="3" width="10.5703125" style="11" customWidth="1"/>
    <col min="4" max="4" width="9.85546875" style="11" customWidth="1"/>
    <col min="5" max="5" width="10.42578125" style="11" customWidth="1"/>
    <col min="6" max="6" width="10.85546875" style="11" customWidth="1"/>
    <col min="7" max="7" width="14.42578125" style="11" customWidth="1"/>
    <col min="8" max="8" width="12.42578125" style="11" customWidth="1"/>
    <col min="9" max="9" width="12.140625" style="11" customWidth="1"/>
    <col min="10" max="10" width="9" style="11" customWidth="1"/>
    <col min="11" max="11" width="12" style="11" customWidth="1"/>
    <col min="12" max="12" width="13.7109375" style="11" customWidth="1"/>
    <col min="13" max="13" width="9.140625" style="11" hidden="1" customWidth="1"/>
    <col min="14" max="16384" width="9.140625" style="11"/>
  </cols>
  <sheetData>
    <row r="1" spans="1:13" customFormat="1" x14ac:dyDescent="0.2">
      <c r="D1" s="27"/>
      <c r="E1" s="27"/>
      <c r="F1" s="27"/>
      <c r="G1" s="27"/>
      <c r="H1" s="27"/>
      <c r="I1" s="27"/>
      <c r="J1" s="27"/>
      <c r="K1" s="27"/>
      <c r="L1" s="869" t="s">
        <v>68</v>
      </c>
      <c r="M1" s="869"/>
    </row>
    <row r="2" spans="1:13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36"/>
    </row>
    <row r="3" spans="1:13" customFormat="1" ht="20.25" x14ac:dyDescent="0.3">
      <c r="A3" s="870" t="s">
        <v>663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35"/>
    </row>
    <row r="4" spans="1:13" customFormat="1" ht="10.5" customHeight="1" x14ac:dyDescent="0.2"/>
    <row r="5" spans="1:13" ht="19.5" customHeight="1" x14ac:dyDescent="0.25">
      <c r="A5" s="839" t="s">
        <v>767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</row>
    <row r="6" spans="1:13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3" x14ac:dyDescent="0.2">
      <c r="A7" s="27" t="s">
        <v>870</v>
      </c>
      <c r="B7" s="27"/>
      <c r="C7" s="10"/>
      <c r="D7" s="10"/>
      <c r="F7" s="865" t="s">
        <v>17</v>
      </c>
      <c r="G7" s="865"/>
      <c r="H7" s="865"/>
      <c r="I7" s="865"/>
      <c r="J7" s="865"/>
      <c r="K7" s="865"/>
      <c r="L7" s="865"/>
    </row>
    <row r="8" spans="1:13" x14ac:dyDescent="0.2">
      <c r="A8" s="10"/>
      <c r="F8" s="12"/>
      <c r="G8" s="88"/>
      <c r="H8" s="88"/>
      <c r="I8" s="866" t="s">
        <v>1042</v>
      </c>
      <c r="J8" s="866"/>
      <c r="K8" s="866"/>
      <c r="L8" s="866"/>
    </row>
    <row r="9" spans="1:13" s="10" customFormat="1" x14ac:dyDescent="0.2">
      <c r="A9" s="755" t="s">
        <v>2</v>
      </c>
      <c r="B9" s="755" t="s">
        <v>3</v>
      </c>
      <c r="C9" s="724" t="s">
        <v>18</v>
      </c>
      <c r="D9" s="725"/>
      <c r="E9" s="725"/>
      <c r="F9" s="725"/>
      <c r="G9" s="725"/>
      <c r="H9" s="724" t="s">
        <v>38</v>
      </c>
      <c r="I9" s="725"/>
      <c r="J9" s="725"/>
      <c r="K9" s="725"/>
      <c r="L9" s="725"/>
    </row>
    <row r="10" spans="1:13" s="10" customFormat="1" ht="77.45" customHeight="1" x14ac:dyDescent="0.2">
      <c r="A10" s="755"/>
      <c r="B10" s="755"/>
      <c r="C10" s="307" t="s">
        <v>683</v>
      </c>
      <c r="D10" s="307" t="s">
        <v>685</v>
      </c>
      <c r="E10" s="307" t="s">
        <v>66</v>
      </c>
      <c r="F10" s="307" t="s">
        <v>67</v>
      </c>
      <c r="G10" s="307" t="s">
        <v>765</v>
      </c>
      <c r="H10" s="307" t="s">
        <v>683</v>
      </c>
      <c r="I10" s="307" t="s">
        <v>685</v>
      </c>
      <c r="J10" s="307" t="s">
        <v>66</v>
      </c>
      <c r="K10" s="307" t="s">
        <v>67</v>
      </c>
      <c r="L10" s="307" t="s">
        <v>766</v>
      </c>
    </row>
    <row r="11" spans="1:13" s="10" customFormat="1" x14ac:dyDescent="0.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7">
        <v>6</v>
      </c>
      <c r="G11" s="307">
        <v>7</v>
      </c>
      <c r="H11" s="307">
        <v>8</v>
      </c>
      <c r="I11" s="307">
        <v>9</v>
      </c>
      <c r="J11" s="307">
        <v>10</v>
      </c>
      <c r="K11" s="307">
        <v>11</v>
      </c>
      <c r="L11" s="307">
        <v>12</v>
      </c>
    </row>
    <row r="12" spans="1:13" ht="15" customHeight="1" x14ac:dyDescent="0.2">
      <c r="A12" s="250">
        <v>1</v>
      </c>
      <c r="B12" s="252" t="s">
        <v>822</v>
      </c>
      <c r="C12" s="393">
        <v>2766.8382000000001</v>
      </c>
      <c r="D12" s="393">
        <v>341.72</v>
      </c>
      <c r="E12" s="393">
        <v>1644.34</v>
      </c>
      <c r="F12" s="393">
        <v>1712.85</v>
      </c>
      <c r="G12" s="393">
        <f>D12+E12-F12</f>
        <v>273.21000000000004</v>
      </c>
      <c r="H12" s="871"/>
      <c r="I12" s="872"/>
      <c r="J12" s="872"/>
      <c r="K12" s="872"/>
      <c r="L12" s="872"/>
      <c r="M12" s="873"/>
    </row>
    <row r="13" spans="1:13" ht="15" customHeight="1" x14ac:dyDescent="0.2">
      <c r="A13" s="250">
        <v>2</v>
      </c>
      <c r="B13" s="252" t="s">
        <v>823</v>
      </c>
      <c r="C13" s="393">
        <v>8120.0016000000005</v>
      </c>
      <c r="D13" s="393">
        <v>932.05999999999949</v>
      </c>
      <c r="E13" s="393">
        <v>4549.768</v>
      </c>
      <c r="F13" s="393">
        <v>4994.32</v>
      </c>
      <c r="G13" s="393">
        <f t="shared" ref="G13:G35" si="0">D13+E13-F13</f>
        <v>487.50799999999981</v>
      </c>
      <c r="H13" s="874"/>
      <c r="I13" s="875"/>
      <c r="J13" s="875"/>
      <c r="K13" s="875"/>
      <c r="L13" s="875"/>
      <c r="M13" s="876"/>
    </row>
    <row r="14" spans="1:13" ht="15" customHeight="1" x14ac:dyDescent="0.2">
      <c r="A14" s="250">
        <v>3</v>
      </c>
      <c r="B14" s="252" t="s">
        <v>824</v>
      </c>
      <c r="C14" s="393">
        <v>5982.7139999999999</v>
      </c>
      <c r="D14" s="393">
        <v>408.15000000000055</v>
      </c>
      <c r="E14" s="393">
        <v>3541.2169999999996</v>
      </c>
      <c r="F14" s="393">
        <v>3933.26</v>
      </c>
      <c r="G14" s="393">
        <f t="shared" si="0"/>
        <v>16.106999999999971</v>
      </c>
      <c r="H14" s="874"/>
      <c r="I14" s="875"/>
      <c r="J14" s="875"/>
      <c r="K14" s="875"/>
      <c r="L14" s="875"/>
      <c r="M14" s="876"/>
    </row>
    <row r="15" spans="1:13" ht="15" customHeight="1" x14ac:dyDescent="0.25">
      <c r="A15" s="250">
        <v>4</v>
      </c>
      <c r="B15" s="252" t="s">
        <v>825</v>
      </c>
      <c r="C15" s="393">
        <v>7469.4840000000004</v>
      </c>
      <c r="D15" s="393">
        <v>367.49999999999909</v>
      </c>
      <c r="E15" s="424">
        <v>4941.24</v>
      </c>
      <c r="F15" s="393">
        <v>4869.55</v>
      </c>
      <c r="G15" s="393">
        <f t="shared" si="0"/>
        <v>439.18999999999869</v>
      </c>
      <c r="H15" s="874"/>
      <c r="I15" s="875"/>
      <c r="J15" s="875"/>
      <c r="K15" s="875"/>
      <c r="L15" s="875"/>
      <c r="M15" s="876"/>
    </row>
    <row r="16" spans="1:13" ht="15" customHeight="1" x14ac:dyDescent="0.2">
      <c r="A16" s="250">
        <v>5</v>
      </c>
      <c r="B16" s="252" t="s">
        <v>826</v>
      </c>
      <c r="C16" s="393">
        <v>6610.8083999999999</v>
      </c>
      <c r="D16" s="393">
        <v>436.00999999999976</v>
      </c>
      <c r="E16" s="393">
        <v>2553.6280000000002</v>
      </c>
      <c r="F16" s="393">
        <v>2816.491</v>
      </c>
      <c r="G16" s="393">
        <f t="shared" si="0"/>
        <v>173.14699999999993</v>
      </c>
      <c r="H16" s="874"/>
      <c r="I16" s="875"/>
      <c r="J16" s="875"/>
      <c r="K16" s="875"/>
      <c r="L16" s="875"/>
      <c r="M16" s="876"/>
    </row>
    <row r="17" spans="1:13" ht="15" customHeight="1" x14ac:dyDescent="0.2">
      <c r="A17" s="250">
        <v>6</v>
      </c>
      <c r="B17" s="252" t="s">
        <v>827</v>
      </c>
      <c r="C17" s="393">
        <v>4416.8358000000007</v>
      </c>
      <c r="D17" s="393">
        <v>12.5600000000004</v>
      </c>
      <c r="E17" s="393">
        <v>1828.65</v>
      </c>
      <c r="F17" s="393">
        <v>1788.7</v>
      </c>
      <c r="G17" s="393">
        <f t="shared" si="0"/>
        <v>52.510000000000446</v>
      </c>
      <c r="H17" s="874"/>
      <c r="I17" s="875"/>
      <c r="J17" s="875"/>
      <c r="K17" s="875"/>
      <c r="L17" s="875"/>
      <c r="M17" s="876"/>
    </row>
    <row r="18" spans="1:13" ht="15" customHeight="1" x14ac:dyDescent="0.2">
      <c r="A18" s="250">
        <v>7</v>
      </c>
      <c r="B18" s="252" t="s">
        <v>828</v>
      </c>
      <c r="C18" s="393">
        <v>6041.0987999999998</v>
      </c>
      <c r="D18" s="393">
        <v>1463.0099999999998</v>
      </c>
      <c r="E18" s="393">
        <v>2807.19</v>
      </c>
      <c r="F18" s="393">
        <v>3737.29</v>
      </c>
      <c r="G18" s="393">
        <f t="shared" si="0"/>
        <v>532.90999999999985</v>
      </c>
      <c r="H18" s="874"/>
      <c r="I18" s="875"/>
      <c r="J18" s="875"/>
      <c r="K18" s="875"/>
      <c r="L18" s="875"/>
      <c r="M18" s="876"/>
    </row>
    <row r="19" spans="1:13" ht="15" customHeight="1" x14ac:dyDescent="0.2">
      <c r="A19" s="250">
        <v>8</v>
      </c>
      <c r="B19" s="252" t="s">
        <v>829</v>
      </c>
      <c r="C19" s="393">
        <v>1095.123</v>
      </c>
      <c r="D19" s="393">
        <v>0</v>
      </c>
      <c r="E19" s="393">
        <v>480.68900000000002</v>
      </c>
      <c r="F19" s="393">
        <v>257.33999999999997</v>
      </c>
      <c r="G19" s="393">
        <f t="shared" si="0"/>
        <v>223.34900000000005</v>
      </c>
      <c r="H19" s="874"/>
      <c r="I19" s="875"/>
      <c r="J19" s="875"/>
      <c r="K19" s="875"/>
      <c r="L19" s="875"/>
      <c r="M19" s="876"/>
    </row>
    <row r="20" spans="1:13" ht="15" customHeight="1" x14ac:dyDescent="0.25">
      <c r="A20" s="250">
        <v>9</v>
      </c>
      <c r="B20" s="252" t="s">
        <v>830</v>
      </c>
      <c r="C20" s="393">
        <v>10128.096</v>
      </c>
      <c r="D20" s="393">
        <v>2113.6799999999998</v>
      </c>
      <c r="E20" s="424">
        <v>4855.9500000000007</v>
      </c>
      <c r="F20" s="393">
        <v>6098.0559999999996</v>
      </c>
      <c r="G20" s="393">
        <f t="shared" si="0"/>
        <v>871.57400000000143</v>
      </c>
      <c r="H20" s="874"/>
      <c r="I20" s="875"/>
      <c r="J20" s="875"/>
      <c r="K20" s="875"/>
      <c r="L20" s="875"/>
      <c r="M20" s="876"/>
    </row>
    <row r="21" spans="1:13" ht="15" customHeight="1" x14ac:dyDescent="0.2">
      <c r="A21" s="250">
        <v>10</v>
      </c>
      <c r="B21" s="252" t="s">
        <v>831</v>
      </c>
      <c r="C21" s="393">
        <v>7006.9418999999998</v>
      </c>
      <c r="D21" s="393">
        <v>822.67000000000007</v>
      </c>
      <c r="E21" s="393">
        <v>3761.3849999999998</v>
      </c>
      <c r="F21" s="393">
        <v>4008.7289999999998</v>
      </c>
      <c r="G21" s="393">
        <f t="shared" si="0"/>
        <v>575.32600000000048</v>
      </c>
      <c r="H21" s="874"/>
      <c r="I21" s="875"/>
      <c r="J21" s="875"/>
      <c r="K21" s="875"/>
      <c r="L21" s="875"/>
      <c r="M21" s="876"/>
    </row>
    <row r="22" spans="1:13" ht="15" customHeight="1" x14ac:dyDescent="0.2">
      <c r="A22" s="250">
        <v>11</v>
      </c>
      <c r="B22" s="252" t="s">
        <v>832</v>
      </c>
      <c r="C22" s="393">
        <v>4312.2641999999996</v>
      </c>
      <c r="D22" s="393">
        <v>165.30999999999995</v>
      </c>
      <c r="E22" s="393">
        <v>1819.96</v>
      </c>
      <c r="F22" s="393">
        <v>1905.932</v>
      </c>
      <c r="G22" s="393">
        <f t="shared" si="0"/>
        <v>79.337999999999965</v>
      </c>
      <c r="H22" s="874"/>
      <c r="I22" s="875"/>
      <c r="J22" s="875"/>
      <c r="K22" s="875"/>
      <c r="L22" s="875"/>
      <c r="M22" s="876"/>
    </row>
    <row r="23" spans="1:13" ht="15" customHeight="1" x14ac:dyDescent="0.25">
      <c r="A23" s="250">
        <v>12</v>
      </c>
      <c r="B23" s="252" t="s">
        <v>833</v>
      </c>
      <c r="C23" s="393">
        <v>5536.2384000000002</v>
      </c>
      <c r="D23" s="393">
        <v>1368.81</v>
      </c>
      <c r="E23" s="424">
        <v>1941.15</v>
      </c>
      <c r="F23" s="393">
        <v>2872.4</v>
      </c>
      <c r="G23" s="393">
        <f t="shared" si="0"/>
        <v>437.55999999999995</v>
      </c>
      <c r="H23" s="874"/>
      <c r="I23" s="875"/>
      <c r="J23" s="875"/>
      <c r="K23" s="875"/>
      <c r="L23" s="875"/>
      <c r="M23" s="876"/>
    </row>
    <row r="24" spans="1:13" ht="15" customHeight="1" x14ac:dyDescent="0.2">
      <c r="A24" s="250">
        <v>13</v>
      </c>
      <c r="B24" s="252" t="s">
        <v>834</v>
      </c>
      <c r="C24" s="393">
        <v>9351.6185999999998</v>
      </c>
      <c r="D24" s="393">
        <v>120.48999999999978</v>
      </c>
      <c r="E24" s="393">
        <v>5492.5199999999995</v>
      </c>
      <c r="F24" s="393">
        <v>5037.6499999999996</v>
      </c>
      <c r="G24" s="393">
        <f t="shared" si="0"/>
        <v>575.35999999999967</v>
      </c>
      <c r="H24" s="874"/>
      <c r="I24" s="875"/>
      <c r="J24" s="875"/>
      <c r="K24" s="875"/>
      <c r="L24" s="875"/>
      <c r="M24" s="876"/>
    </row>
    <row r="25" spans="1:13" ht="15" customHeight="1" x14ac:dyDescent="0.2">
      <c r="A25" s="250">
        <v>14</v>
      </c>
      <c r="B25" s="252" t="s">
        <v>835</v>
      </c>
      <c r="C25" s="393">
        <v>17558.913</v>
      </c>
      <c r="D25" s="393">
        <v>1675.8700000000008</v>
      </c>
      <c r="E25" s="393">
        <v>7822.99</v>
      </c>
      <c r="F25" s="393">
        <v>8758.2099999999991</v>
      </c>
      <c r="G25" s="393">
        <f t="shared" si="0"/>
        <v>740.65000000000146</v>
      </c>
      <c r="H25" s="874"/>
      <c r="I25" s="875"/>
      <c r="J25" s="875"/>
      <c r="K25" s="875"/>
      <c r="L25" s="875"/>
      <c r="M25" s="876"/>
    </row>
    <row r="26" spans="1:13" s="251" customFormat="1" ht="15" customHeight="1" x14ac:dyDescent="0.2">
      <c r="A26" s="250">
        <v>15</v>
      </c>
      <c r="B26" s="252" t="s">
        <v>836</v>
      </c>
      <c r="C26" s="393">
        <v>10195.8084</v>
      </c>
      <c r="D26" s="393">
        <v>756.24599999999919</v>
      </c>
      <c r="E26" s="393">
        <v>5465.2000000000007</v>
      </c>
      <c r="F26" s="393">
        <v>5627.1544999999996</v>
      </c>
      <c r="G26" s="393">
        <f t="shared" si="0"/>
        <v>594.29150000000027</v>
      </c>
      <c r="H26" s="874"/>
      <c r="I26" s="875"/>
      <c r="J26" s="875"/>
      <c r="K26" s="875"/>
      <c r="L26" s="875"/>
      <c r="M26" s="876"/>
    </row>
    <row r="27" spans="1:13" s="251" customFormat="1" ht="15" customHeight="1" x14ac:dyDescent="0.2">
      <c r="A27" s="250">
        <v>16</v>
      </c>
      <c r="B27" s="252" t="s">
        <v>837</v>
      </c>
      <c r="C27" s="393">
        <v>8417.0637000000006</v>
      </c>
      <c r="D27" s="393">
        <v>0</v>
      </c>
      <c r="E27" s="393">
        <v>7349.73</v>
      </c>
      <c r="F27" s="393">
        <v>7349.7190000000001</v>
      </c>
      <c r="G27" s="393">
        <f t="shared" si="0"/>
        <v>1.0999999999512511E-2</v>
      </c>
      <c r="H27" s="874"/>
      <c r="I27" s="875"/>
      <c r="J27" s="875"/>
      <c r="K27" s="875"/>
      <c r="L27" s="875"/>
      <c r="M27" s="876"/>
    </row>
    <row r="28" spans="1:13" s="251" customFormat="1" ht="15" customHeight="1" x14ac:dyDescent="0.2">
      <c r="A28" s="250">
        <v>17</v>
      </c>
      <c r="B28" s="252" t="s">
        <v>838</v>
      </c>
      <c r="C28" s="393">
        <v>9335.5296000000017</v>
      </c>
      <c r="D28" s="393">
        <v>761.92299999999977</v>
      </c>
      <c r="E28" s="393">
        <v>4982.1810000000005</v>
      </c>
      <c r="F28" s="393">
        <v>4825.3770000000004</v>
      </c>
      <c r="G28" s="393">
        <f t="shared" si="0"/>
        <v>918.72699999999986</v>
      </c>
      <c r="H28" s="874"/>
      <c r="I28" s="875"/>
      <c r="J28" s="875"/>
      <c r="K28" s="875"/>
      <c r="L28" s="875"/>
      <c r="M28" s="876"/>
    </row>
    <row r="29" spans="1:13" s="251" customFormat="1" ht="15" customHeight="1" x14ac:dyDescent="0.2">
      <c r="A29" s="250">
        <v>18</v>
      </c>
      <c r="B29" s="252" t="s">
        <v>839</v>
      </c>
      <c r="C29" s="393">
        <v>16210.253399999998</v>
      </c>
      <c r="D29" s="393">
        <v>1112.2820000000002</v>
      </c>
      <c r="E29" s="393">
        <v>6142.4681600000004</v>
      </c>
      <c r="F29" s="393">
        <v>6583.799</v>
      </c>
      <c r="G29" s="393">
        <f t="shared" si="0"/>
        <v>670.95116000000053</v>
      </c>
      <c r="H29" s="874"/>
      <c r="I29" s="875"/>
      <c r="J29" s="875"/>
      <c r="K29" s="875"/>
      <c r="L29" s="875"/>
      <c r="M29" s="876"/>
    </row>
    <row r="30" spans="1:13" s="251" customFormat="1" ht="15" customHeight="1" x14ac:dyDescent="0.25">
      <c r="A30" s="250">
        <v>19</v>
      </c>
      <c r="B30" s="252" t="s">
        <v>840</v>
      </c>
      <c r="C30" s="393">
        <v>13702.7862</v>
      </c>
      <c r="D30" s="393">
        <v>-331.54999999999927</v>
      </c>
      <c r="E30" s="424">
        <v>8711.8700000000008</v>
      </c>
      <c r="F30" s="393">
        <v>8380.32</v>
      </c>
      <c r="G30" s="393">
        <f t="shared" si="0"/>
        <v>0</v>
      </c>
      <c r="H30" s="874"/>
      <c r="I30" s="875"/>
      <c r="J30" s="875"/>
      <c r="K30" s="875"/>
      <c r="L30" s="875"/>
      <c r="M30" s="876"/>
    </row>
    <row r="31" spans="1:13" s="251" customFormat="1" ht="15" customHeight="1" x14ac:dyDescent="0.2">
      <c r="A31" s="250">
        <v>20</v>
      </c>
      <c r="B31" s="252" t="s">
        <v>841</v>
      </c>
      <c r="C31" s="393">
        <v>6174.4958999999999</v>
      </c>
      <c r="D31" s="393">
        <v>0</v>
      </c>
      <c r="E31" s="393">
        <v>3807.3999999999996</v>
      </c>
      <c r="F31" s="393">
        <v>3807.4</v>
      </c>
      <c r="G31" s="393">
        <f t="shared" si="0"/>
        <v>0</v>
      </c>
      <c r="H31" s="874"/>
      <c r="I31" s="875"/>
      <c r="J31" s="875"/>
      <c r="K31" s="875"/>
      <c r="L31" s="875"/>
      <c r="M31" s="876"/>
    </row>
    <row r="32" spans="1:13" s="251" customFormat="1" ht="15" customHeight="1" x14ac:dyDescent="0.2">
      <c r="A32" s="250">
        <v>21</v>
      </c>
      <c r="B32" s="252" t="s">
        <v>842</v>
      </c>
      <c r="C32" s="393">
        <v>1710.1463999999996</v>
      </c>
      <c r="D32" s="393">
        <v>190.58000000000004</v>
      </c>
      <c r="E32" s="393">
        <v>282.80999999999995</v>
      </c>
      <c r="F32" s="393">
        <v>473.39</v>
      </c>
      <c r="G32" s="393">
        <f t="shared" si="0"/>
        <v>0</v>
      </c>
      <c r="H32" s="874"/>
      <c r="I32" s="875"/>
      <c r="J32" s="875"/>
      <c r="K32" s="875"/>
      <c r="L32" s="875"/>
      <c r="M32" s="876"/>
    </row>
    <row r="33" spans="1:13" s="251" customFormat="1" ht="15" customHeight="1" x14ac:dyDescent="0.25">
      <c r="A33" s="250">
        <v>22</v>
      </c>
      <c r="B33" s="252" t="s">
        <v>843</v>
      </c>
      <c r="C33" s="393">
        <v>3511.4753999999998</v>
      </c>
      <c r="D33" s="393">
        <v>0</v>
      </c>
      <c r="E33" s="424">
        <v>2280.91</v>
      </c>
      <c r="F33" s="393">
        <v>2185.46</v>
      </c>
      <c r="G33" s="393">
        <f t="shared" si="0"/>
        <v>95.449999999999818</v>
      </c>
      <c r="H33" s="874"/>
      <c r="I33" s="875"/>
      <c r="J33" s="875"/>
      <c r="K33" s="875"/>
      <c r="L33" s="875"/>
      <c r="M33" s="876"/>
    </row>
    <row r="34" spans="1:13" ht="15" customHeight="1" x14ac:dyDescent="0.25">
      <c r="A34" s="250">
        <v>23</v>
      </c>
      <c r="B34" s="252" t="s">
        <v>844</v>
      </c>
      <c r="C34" s="393">
        <v>2130.5951999999997</v>
      </c>
      <c r="D34" s="393">
        <v>0</v>
      </c>
      <c r="E34" s="424">
        <v>1471.09</v>
      </c>
      <c r="F34" s="393">
        <v>1471.09</v>
      </c>
      <c r="G34" s="393">
        <f t="shared" si="0"/>
        <v>0</v>
      </c>
      <c r="H34" s="874"/>
      <c r="I34" s="875"/>
      <c r="J34" s="875"/>
      <c r="K34" s="875"/>
      <c r="L34" s="875"/>
      <c r="M34" s="876"/>
    </row>
    <row r="35" spans="1:13" ht="15" customHeight="1" x14ac:dyDescent="0.2">
      <c r="A35" s="253">
        <v>24</v>
      </c>
      <c r="B35" s="252" t="s">
        <v>845</v>
      </c>
      <c r="C35" s="393">
        <v>0</v>
      </c>
      <c r="D35" s="393">
        <v>0</v>
      </c>
      <c r="E35" s="393">
        <v>0</v>
      </c>
      <c r="F35" s="393">
        <v>0</v>
      </c>
      <c r="G35" s="393">
        <f t="shared" si="0"/>
        <v>0</v>
      </c>
      <c r="H35" s="874"/>
      <c r="I35" s="875"/>
      <c r="J35" s="875"/>
      <c r="K35" s="875"/>
      <c r="L35" s="875"/>
      <c r="M35" s="876"/>
    </row>
    <row r="36" spans="1:13" ht="15" customHeight="1" x14ac:dyDescent="0.2">
      <c r="A36" s="822" t="s">
        <v>16</v>
      </c>
      <c r="B36" s="823"/>
      <c r="C36" s="422">
        <f>SUM(C12:C35)</f>
        <v>167785.13009999998</v>
      </c>
      <c r="D36" s="422">
        <f>SUM(D12:D35)</f>
        <v>12717.320999999998</v>
      </c>
      <c r="E36" s="422">
        <f>SUM(E12:E35)</f>
        <v>88534.336159999977</v>
      </c>
      <c r="F36" s="422">
        <f>SUM(F12:F35)</f>
        <v>93494.487500000017</v>
      </c>
      <c r="G36" s="422">
        <f>SUM(G12:G35)</f>
        <v>7757.1696600000023</v>
      </c>
      <c r="H36" s="877"/>
      <c r="I36" s="878"/>
      <c r="J36" s="878"/>
      <c r="K36" s="878"/>
      <c r="L36" s="878"/>
      <c r="M36" s="879"/>
    </row>
    <row r="37" spans="1:13" x14ac:dyDescent="0.2">
      <c r="A37" s="15" t="s">
        <v>764</v>
      </c>
      <c r="B37" s="16"/>
      <c r="C37" s="16"/>
      <c r="D37" s="16"/>
      <c r="E37" s="16"/>
      <c r="F37" s="16"/>
      <c r="G37" s="16"/>
      <c r="H37" s="425"/>
      <c r="I37" s="16"/>
      <c r="J37" s="16"/>
      <c r="K37" s="16"/>
      <c r="L37" s="16"/>
    </row>
    <row r="38" spans="1:13" ht="15.75" customHeight="1" x14ac:dyDescent="0.2">
      <c r="A38" s="685" t="s">
        <v>1129</v>
      </c>
      <c r="B38" s="685"/>
      <c r="C38" s="686"/>
      <c r="D38" s="685"/>
      <c r="E38" s="685"/>
      <c r="F38" s="397"/>
      <c r="G38" s="397"/>
      <c r="H38" s="10"/>
      <c r="I38" s="10"/>
      <c r="J38" s="10"/>
      <c r="K38" s="10"/>
      <c r="L38" s="10"/>
    </row>
    <row r="39" spans="1:13" ht="15.75" customHeight="1" x14ac:dyDescent="0.2">
      <c r="A39" s="10"/>
      <c r="B39" s="10"/>
      <c r="C39" s="435"/>
      <c r="D39" s="435"/>
      <c r="E39" s="435"/>
      <c r="F39" s="435"/>
      <c r="G39" s="435"/>
      <c r="H39" s="10"/>
      <c r="I39" s="662"/>
      <c r="J39" s="662"/>
      <c r="K39" s="662"/>
      <c r="L39" s="662"/>
    </row>
    <row r="40" spans="1:13" ht="14.25" customHeight="1" x14ac:dyDescent="0.2">
      <c r="A40" s="414"/>
      <c r="B40" s="414"/>
      <c r="C40" s="414"/>
      <c r="D40" s="414"/>
      <c r="E40" s="414"/>
      <c r="F40" s="414"/>
      <c r="G40" s="414"/>
      <c r="H40" s="414"/>
      <c r="I40" s="662"/>
      <c r="J40" s="662"/>
      <c r="K40" s="662"/>
      <c r="L40" s="662"/>
    </row>
    <row r="41" spans="1:13" ht="12.75" customHeight="1" x14ac:dyDescent="0.2">
      <c r="A41" s="414"/>
      <c r="B41" s="414"/>
      <c r="C41" s="414"/>
      <c r="D41" s="414"/>
      <c r="E41" s="414"/>
      <c r="F41" s="414"/>
      <c r="G41" s="414"/>
      <c r="H41" s="414"/>
      <c r="I41" s="662"/>
      <c r="J41" s="662"/>
      <c r="K41" s="662"/>
      <c r="L41" s="662"/>
    </row>
    <row r="42" spans="1:13" ht="12.75" customHeight="1" x14ac:dyDescent="0.2">
      <c r="A42" s="10" t="s">
        <v>1114</v>
      </c>
      <c r="B42" s="651"/>
      <c r="C42" s="651"/>
      <c r="D42" s="749" t="s">
        <v>1118</v>
      </c>
      <c r="E42" s="749"/>
      <c r="F42" s="749"/>
      <c r="G42" s="749"/>
      <c r="H42" s="651"/>
      <c r="I42" s="749" t="s">
        <v>1116</v>
      </c>
      <c r="J42" s="749"/>
      <c r="K42" s="749"/>
      <c r="L42" s="749"/>
    </row>
    <row r="43" spans="1:13" x14ac:dyDescent="0.2">
      <c r="A43" s="654"/>
      <c r="B43" s="10"/>
      <c r="C43" s="10"/>
      <c r="D43" s="748" t="s">
        <v>1115</v>
      </c>
      <c r="E43" s="748"/>
      <c r="F43" s="748"/>
      <c r="G43" s="748"/>
      <c r="H43" s="654"/>
      <c r="I43" s="832" t="s">
        <v>1115</v>
      </c>
      <c r="J43" s="832"/>
      <c r="K43" s="832"/>
      <c r="L43" s="832"/>
      <c r="M43" s="27"/>
    </row>
    <row r="44" spans="1:13" x14ac:dyDescent="0.2">
      <c r="A44" s="10"/>
      <c r="D44" s="748" t="s">
        <v>1119</v>
      </c>
      <c r="E44" s="748"/>
      <c r="F44" s="748"/>
      <c r="G44" s="748"/>
    </row>
    <row r="45" spans="1:13" x14ac:dyDescent="0.2">
      <c r="A45" s="840"/>
      <c r="B45" s="840"/>
      <c r="C45" s="840"/>
      <c r="D45" s="840"/>
      <c r="E45" s="840"/>
      <c r="F45" s="840"/>
      <c r="G45" s="840"/>
      <c r="H45" s="840"/>
      <c r="I45" s="840"/>
      <c r="J45" s="840"/>
      <c r="K45" s="840"/>
      <c r="L45" s="840"/>
    </row>
  </sheetData>
  <mergeCells count="18">
    <mergeCell ref="I8:L8"/>
    <mergeCell ref="A45:L45"/>
    <mergeCell ref="A9:A10"/>
    <mergeCell ref="B9:B10"/>
    <mergeCell ref="C9:G9"/>
    <mergeCell ref="H9:L9"/>
    <mergeCell ref="A36:B36"/>
    <mergeCell ref="H12:M36"/>
    <mergeCell ref="I42:L42"/>
    <mergeCell ref="I43:L43"/>
    <mergeCell ref="D42:G42"/>
    <mergeCell ref="D43:G43"/>
    <mergeCell ref="D44:G44"/>
    <mergeCell ref="F7:L7"/>
    <mergeCell ref="L1:M1"/>
    <mergeCell ref="A2:L2"/>
    <mergeCell ref="A3:L3"/>
    <mergeCell ref="A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rowBreaks count="1" manualBreakCount="1">
    <brk id="44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1"/>
  <sheetViews>
    <sheetView view="pageBreakPreview" topLeftCell="A15" zoomScale="85" zoomScaleNormal="100" zoomScaleSheetLayoutView="85" workbookViewId="0">
      <selection activeCell="C37" sqref="C37"/>
    </sheetView>
  </sheetViews>
  <sheetFormatPr defaultColWidth="9.140625" defaultRowHeight="12.75" x14ac:dyDescent="0.2"/>
  <cols>
    <col min="1" max="1" width="5.7109375" style="117" customWidth="1"/>
    <col min="2" max="2" width="14.28515625" style="117" customWidth="1"/>
    <col min="3" max="4" width="13" style="117" customWidth="1"/>
    <col min="5" max="5" width="12.42578125" style="117" customWidth="1"/>
    <col min="6" max="6" width="14.85546875" style="117" bestFit="1" customWidth="1"/>
    <col min="7" max="7" width="13.140625" style="117" customWidth="1"/>
    <col min="8" max="8" width="14.85546875" style="117" bestFit="1" customWidth="1"/>
    <col min="9" max="9" width="12.140625" style="117" customWidth="1"/>
    <col min="10" max="10" width="12.140625" style="206" customWidth="1"/>
    <col min="11" max="11" width="16.5703125" style="117" customWidth="1"/>
    <col min="12" max="12" width="13.140625" style="117" customWidth="1"/>
    <col min="13" max="13" width="12.7109375" style="117" customWidth="1"/>
    <col min="14" max="16384" width="9.140625" style="117"/>
  </cols>
  <sheetData>
    <row r="1" spans="1:13" x14ac:dyDescent="0.2">
      <c r="K1" s="766" t="s">
        <v>208</v>
      </c>
      <c r="L1" s="766"/>
      <c r="M1" s="766"/>
    </row>
    <row r="2" spans="1:13" ht="12.75" customHeight="1" x14ac:dyDescent="0.2"/>
    <row r="3" spans="1:13" ht="15.75" x14ac:dyDescent="0.25">
      <c r="B3" s="881" t="s">
        <v>0</v>
      </c>
      <c r="C3" s="881"/>
      <c r="D3" s="881"/>
      <c r="E3" s="881"/>
      <c r="F3" s="881"/>
      <c r="G3" s="881"/>
      <c r="H3" s="881"/>
      <c r="I3" s="881"/>
      <c r="J3" s="881"/>
      <c r="K3" s="881"/>
    </row>
    <row r="4" spans="1:13" ht="20.25" x14ac:dyDescent="0.3">
      <c r="B4" s="882" t="s">
        <v>663</v>
      </c>
      <c r="C4" s="882"/>
      <c r="D4" s="882"/>
      <c r="E4" s="882"/>
      <c r="F4" s="882"/>
      <c r="G4" s="882"/>
      <c r="H4" s="882"/>
      <c r="I4" s="882"/>
      <c r="J4" s="882"/>
      <c r="K4" s="882"/>
    </row>
    <row r="5" spans="1:13" ht="10.5" customHeight="1" x14ac:dyDescent="0.2"/>
    <row r="6" spans="1:13" ht="15.75" x14ac:dyDescent="0.25">
      <c r="A6" s="195" t="s">
        <v>686</v>
      </c>
      <c r="B6" s="195"/>
      <c r="C6" s="195"/>
      <c r="D6" s="195"/>
      <c r="E6" s="195"/>
      <c r="F6" s="195"/>
      <c r="G6" s="195"/>
      <c r="H6" s="195"/>
      <c r="I6" s="195"/>
      <c r="J6" s="207"/>
      <c r="K6" s="195"/>
    </row>
    <row r="7" spans="1:13" ht="15.75" x14ac:dyDescent="0.25">
      <c r="B7" s="118"/>
      <c r="C7" s="118"/>
      <c r="D7" s="118"/>
      <c r="E7" s="118"/>
      <c r="F7" s="118"/>
      <c r="G7" s="118"/>
      <c r="H7" s="118"/>
      <c r="L7" s="887" t="s">
        <v>187</v>
      </c>
      <c r="M7" s="887"/>
    </row>
    <row r="8" spans="1:13" ht="15.75" x14ac:dyDescent="0.25">
      <c r="A8" s="27" t="s">
        <v>870</v>
      </c>
      <c r="B8" s="27"/>
      <c r="C8" s="10"/>
      <c r="D8" s="10"/>
      <c r="E8" s="118"/>
      <c r="F8" s="118"/>
      <c r="G8" s="821" t="s">
        <v>1042</v>
      </c>
      <c r="H8" s="821"/>
      <c r="I8" s="821"/>
      <c r="J8" s="821"/>
      <c r="K8" s="821"/>
      <c r="L8" s="821"/>
      <c r="M8" s="821"/>
    </row>
    <row r="9" spans="1:13" x14ac:dyDescent="0.2">
      <c r="A9" s="888" t="s">
        <v>20</v>
      </c>
      <c r="B9" s="883" t="s">
        <v>3</v>
      </c>
      <c r="C9" s="883" t="s">
        <v>687</v>
      </c>
      <c r="D9" s="883" t="s">
        <v>685</v>
      </c>
      <c r="E9" s="883" t="s">
        <v>223</v>
      </c>
      <c r="F9" s="883" t="s">
        <v>222</v>
      </c>
      <c r="G9" s="883"/>
      <c r="H9" s="883" t="s">
        <v>184</v>
      </c>
      <c r="I9" s="883"/>
      <c r="J9" s="884" t="s">
        <v>441</v>
      </c>
      <c r="K9" s="883" t="s">
        <v>186</v>
      </c>
      <c r="L9" s="883" t="s">
        <v>417</v>
      </c>
      <c r="M9" s="883" t="s">
        <v>242</v>
      </c>
    </row>
    <row r="10" spans="1:13" x14ac:dyDescent="0.2">
      <c r="A10" s="889"/>
      <c r="B10" s="883"/>
      <c r="C10" s="883"/>
      <c r="D10" s="883"/>
      <c r="E10" s="883"/>
      <c r="F10" s="883"/>
      <c r="G10" s="883"/>
      <c r="H10" s="883"/>
      <c r="I10" s="883"/>
      <c r="J10" s="885"/>
      <c r="K10" s="883"/>
      <c r="L10" s="883"/>
      <c r="M10" s="883"/>
    </row>
    <row r="11" spans="1:13" ht="27" customHeight="1" x14ac:dyDescent="0.2">
      <c r="A11" s="890"/>
      <c r="B11" s="883"/>
      <c r="C11" s="883"/>
      <c r="D11" s="883"/>
      <c r="E11" s="883"/>
      <c r="F11" s="310" t="s">
        <v>185</v>
      </c>
      <c r="G11" s="310" t="s">
        <v>243</v>
      </c>
      <c r="H11" s="310" t="s">
        <v>185</v>
      </c>
      <c r="I11" s="310" t="s">
        <v>243</v>
      </c>
      <c r="J11" s="886"/>
      <c r="K11" s="883"/>
      <c r="L11" s="883"/>
      <c r="M11" s="883"/>
    </row>
    <row r="12" spans="1:13" x14ac:dyDescent="0.2">
      <c r="A12" s="334">
        <v>1</v>
      </c>
      <c r="B12" s="334">
        <v>2</v>
      </c>
      <c r="C12" s="334">
        <v>3</v>
      </c>
      <c r="D12" s="334">
        <v>4</v>
      </c>
      <c r="E12" s="334">
        <v>5</v>
      </c>
      <c r="F12" s="334">
        <v>6</v>
      </c>
      <c r="G12" s="334">
        <v>7</v>
      </c>
      <c r="H12" s="334">
        <v>8</v>
      </c>
      <c r="I12" s="334">
        <v>9</v>
      </c>
      <c r="J12" s="334">
        <v>10</v>
      </c>
      <c r="K12" s="334">
        <v>11</v>
      </c>
      <c r="L12" s="334">
        <v>12</v>
      </c>
      <c r="M12" s="334">
        <v>13</v>
      </c>
    </row>
    <row r="13" spans="1:13" ht="15" customHeight="1" x14ac:dyDescent="0.2">
      <c r="A13" s="433">
        <v>1</v>
      </c>
      <c r="B13" s="434" t="s">
        <v>822</v>
      </c>
      <c r="C13" s="286">
        <v>161.712546</v>
      </c>
      <c r="D13" s="286">
        <v>68.00752748970767</v>
      </c>
      <c r="E13" s="286">
        <v>80.657418510292317</v>
      </c>
      <c r="F13" s="286">
        <f>T6_FG_py_Utlsn!E12+'T6A_FG_Upy_Utlsn '!E12</f>
        <v>3344.34</v>
      </c>
      <c r="G13" s="286">
        <f>F13*3000/100000</f>
        <v>100.3302</v>
      </c>
      <c r="H13" s="286">
        <f>F13</f>
        <v>3344.34</v>
      </c>
      <c r="I13" s="286">
        <f>G13</f>
        <v>100.3302</v>
      </c>
      <c r="J13" s="286">
        <f>G13-I13</f>
        <v>0</v>
      </c>
      <c r="K13" s="286">
        <f>D13+E13-I13</f>
        <v>48.334745999999981</v>
      </c>
      <c r="L13" s="286">
        <v>0</v>
      </c>
      <c r="M13" s="286">
        <v>0</v>
      </c>
    </row>
    <row r="14" spans="1:13" ht="15" customHeight="1" x14ac:dyDescent="0.2">
      <c r="A14" s="433">
        <v>2</v>
      </c>
      <c r="B14" s="434" t="s">
        <v>823</v>
      </c>
      <c r="C14" s="286">
        <v>414.82975800000003</v>
      </c>
      <c r="D14" s="286">
        <v>31.685905388104</v>
      </c>
      <c r="E14" s="286">
        <v>355.18205261189604</v>
      </c>
      <c r="F14" s="286">
        <f>T6_FG_py_Utlsn!E13+'T6A_FG_Upy_Utlsn '!E13</f>
        <v>9524.6680000000015</v>
      </c>
      <c r="G14" s="286">
        <f t="shared" ref="G14:G36" si="0">F14*3000/100000</f>
        <v>285.74004000000002</v>
      </c>
      <c r="H14" s="286">
        <f t="shared" ref="H14:H35" si="1">F14</f>
        <v>9524.6680000000015</v>
      </c>
      <c r="I14" s="286">
        <f t="shared" ref="I14:I35" si="2">G14</f>
        <v>285.74004000000002</v>
      </c>
      <c r="J14" s="286">
        <f t="shared" ref="J14:J17" si="3">G14-I14</f>
        <v>0</v>
      </c>
      <c r="K14" s="286">
        <f t="shared" ref="K14:K19" si="4">D14+E14-I14</f>
        <v>101.12791800000002</v>
      </c>
      <c r="L14" s="286">
        <v>0</v>
      </c>
      <c r="M14" s="286">
        <v>0</v>
      </c>
    </row>
    <row r="15" spans="1:13" ht="15" customHeight="1" x14ac:dyDescent="0.2">
      <c r="A15" s="433">
        <v>3</v>
      </c>
      <c r="B15" s="434" t="s">
        <v>824</v>
      </c>
      <c r="C15" s="286">
        <v>425.80934999999999</v>
      </c>
      <c r="D15" s="286">
        <v>107.11</v>
      </c>
      <c r="E15" s="286">
        <v>298.10674999999992</v>
      </c>
      <c r="F15" s="286">
        <f>T6_FG_py_Utlsn!E14+'T6A_FG_Upy_Utlsn '!E14</f>
        <v>9511.5669999999991</v>
      </c>
      <c r="G15" s="286">
        <f t="shared" si="0"/>
        <v>285.34700999999995</v>
      </c>
      <c r="H15" s="286">
        <f t="shared" si="1"/>
        <v>9511.5669999999991</v>
      </c>
      <c r="I15" s="286">
        <f t="shared" si="2"/>
        <v>285.34700999999995</v>
      </c>
      <c r="J15" s="286">
        <f t="shared" si="3"/>
        <v>0</v>
      </c>
      <c r="K15" s="286">
        <f t="shared" si="4"/>
        <v>119.86973999999998</v>
      </c>
      <c r="L15" s="286">
        <v>0</v>
      </c>
      <c r="M15" s="286">
        <v>0</v>
      </c>
    </row>
    <row r="16" spans="1:13" ht="15" customHeight="1" x14ac:dyDescent="0.2">
      <c r="A16" s="433">
        <v>4</v>
      </c>
      <c r="B16" s="434" t="s">
        <v>825</v>
      </c>
      <c r="C16" s="286">
        <v>487.26983999999999</v>
      </c>
      <c r="D16" s="286">
        <v>494.3699143119378</v>
      </c>
      <c r="E16" s="286">
        <v>-19.226974311937852</v>
      </c>
      <c r="F16" s="286">
        <f>T6_FG_py_Utlsn!E15+'T6A_FG_Upy_Utlsn '!E15</f>
        <v>12083.26</v>
      </c>
      <c r="G16" s="286">
        <f t="shared" si="0"/>
        <v>362.49779999999998</v>
      </c>
      <c r="H16" s="286">
        <f t="shared" si="1"/>
        <v>12083.26</v>
      </c>
      <c r="I16" s="286">
        <f t="shared" si="2"/>
        <v>362.49779999999998</v>
      </c>
      <c r="J16" s="286">
        <f t="shared" si="3"/>
        <v>0</v>
      </c>
      <c r="K16" s="286">
        <f t="shared" si="4"/>
        <v>112.64513999999997</v>
      </c>
      <c r="L16" s="286">
        <v>0</v>
      </c>
      <c r="M16" s="286">
        <v>0</v>
      </c>
    </row>
    <row r="17" spans="1:13" ht="15" customHeight="1" x14ac:dyDescent="0.2">
      <c r="A17" s="433">
        <v>5</v>
      </c>
      <c r="B17" s="434" t="s">
        <v>826</v>
      </c>
      <c r="C17" s="286">
        <v>358.80790200000001</v>
      </c>
      <c r="D17" s="286">
        <v>123.44044746874633</v>
      </c>
      <c r="E17" s="286">
        <v>209.94275453125366</v>
      </c>
      <c r="F17" s="286">
        <f>T6_FG_py_Utlsn!E16+'T6A_FG_Upy_Utlsn '!E16</f>
        <v>6379.6380000000008</v>
      </c>
      <c r="G17" s="286">
        <f t="shared" si="0"/>
        <v>191.38914000000003</v>
      </c>
      <c r="H17" s="286">
        <f t="shared" si="1"/>
        <v>6379.6380000000008</v>
      </c>
      <c r="I17" s="286">
        <f t="shared" si="2"/>
        <v>191.38914000000003</v>
      </c>
      <c r="J17" s="286">
        <f t="shared" si="3"/>
        <v>0</v>
      </c>
      <c r="K17" s="286">
        <f t="shared" si="4"/>
        <v>141.99406199999996</v>
      </c>
      <c r="L17" s="286">
        <v>0</v>
      </c>
      <c r="M17" s="286">
        <v>0</v>
      </c>
    </row>
    <row r="18" spans="1:13" s="120" customFormat="1" ht="15" customHeight="1" x14ac:dyDescent="0.2">
      <c r="A18" s="433">
        <v>6</v>
      </c>
      <c r="B18" s="434" t="s">
        <v>827</v>
      </c>
      <c r="C18" s="286">
        <v>225.93314400000003</v>
      </c>
      <c r="D18" s="286">
        <v>-46.900656759161564</v>
      </c>
      <c r="E18" s="286">
        <v>272.45700075916159</v>
      </c>
      <c r="F18" s="286">
        <f>T6_FG_py_Utlsn!E17+'T6A_FG_Upy_Utlsn '!E17</f>
        <v>3791.74</v>
      </c>
      <c r="G18" s="286">
        <f t="shared" si="0"/>
        <v>113.7522</v>
      </c>
      <c r="H18" s="286">
        <f t="shared" si="1"/>
        <v>3791.74</v>
      </c>
      <c r="I18" s="286">
        <f t="shared" si="2"/>
        <v>113.7522</v>
      </c>
      <c r="J18" s="286">
        <f>G18-I18</f>
        <v>0</v>
      </c>
      <c r="K18" s="286">
        <f t="shared" si="4"/>
        <v>111.80414400000002</v>
      </c>
      <c r="L18" s="286">
        <v>0</v>
      </c>
      <c r="M18" s="286">
        <v>0</v>
      </c>
    </row>
    <row r="19" spans="1:13" s="120" customFormat="1" ht="15" customHeight="1" x14ac:dyDescent="0.2">
      <c r="A19" s="433">
        <v>7</v>
      </c>
      <c r="B19" s="434" t="s">
        <v>828</v>
      </c>
      <c r="C19" s="286">
        <v>437.91641399999997</v>
      </c>
      <c r="D19" s="286">
        <v>40.659976148281118</v>
      </c>
      <c r="E19" s="286">
        <v>305.29863785171892</v>
      </c>
      <c r="F19" s="286">
        <f>T6_FG_py_Utlsn!E18+'T6A_FG_Upy_Utlsn '!E18</f>
        <v>7377.0626300000004</v>
      </c>
      <c r="G19" s="286">
        <f t="shared" si="0"/>
        <v>221.31187890000001</v>
      </c>
      <c r="H19" s="286">
        <f t="shared" si="1"/>
        <v>7377.0626300000004</v>
      </c>
      <c r="I19" s="286">
        <f t="shared" si="2"/>
        <v>221.31187890000001</v>
      </c>
      <c r="J19" s="286">
        <v>0</v>
      </c>
      <c r="K19" s="286">
        <f t="shared" si="4"/>
        <v>124.6467351</v>
      </c>
      <c r="L19" s="286">
        <v>0</v>
      </c>
      <c r="M19" s="286">
        <v>0</v>
      </c>
    </row>
    <row r="20" spans="1:13" ht="15" customHeight="1" x14ac:dyDescent="0.2">
      <c r="A20" s="433">
        <v>8</v>
      </c>
      <c r="B20" s="434" t="s">
        <v>829</v>
      </c>
      <c r="C20" s="286">
        <v>71.921489999999991</v>
      </c>
      <c r="D20" s="286">
        <v>54.066098197955966</v>
      </c>
      <c r="E20" s="286">
        <v>17.855487802044024</v>
      </c>
      <c r="F20" s="286">
        <f>T6_FG_py_Utlsn!E19+'T6A_FG_Upy_Utlsn '!E19</f>
        <v>1148.76</v>
      </c>
      <c r="G20" s="286">
        <f t="shared" si="0"/>
        <v>34.462800000000001</v>
      </c>
      <c r="H20" s="286">
        <f t="shared" si="1"/>
        <v>1148.76</v>
      </c>
      <c r="I20" s="286">
        <f t="shared" si="2"/>
        <v>34.462800000000001</v>
      </c>
      <c r="J20" s="286">
        <v>0</v>
      </c>
      <c r="K20" s="286">
        <f>D20+E20-I20</f>
        <v>37.458785999999989</v>
      </c>
      <c r="L20" s="286">
        <v>0</v>
      </c>
      <c r="M20" s="286">
        <v>0</v>
      </c>
    </row>
    <row r="21" spans="1:13" ht="15" customHeight="1" x14ac:dyDescent="0.2">
      <c r="A21" s="433">
        <v>9</v>
      </c>
      <c r="B21" s="434" t="s">
        <v>830</v>
      </c>
      <c r="C21" s="286">
        <v>476.1876299999999</v>
      </c>
      <c r="D21" s="286">
        <v>118.30359671904779</v>
      </c>
      <c r="E21" s="286">
        <v>262.38923328095211</v>
      </c>
      <c r="F21" s="286">
        <f>T6_FG_py_Utlsn!E20+'T6A_FG_Upy_Utlsn '!E20</f>
        <v>10156.800000000001</v>
      </c>
      <c r="G21" s="286">
        <f t="shared" si="0"/>
        <v>304.70400000000006</v>
      </c>
      <c r="H21" s="286">
        <f t="shared" si="1"/>
        <v>10156.800000000001</v>
      </c>
      <c r="I21" s="286">
        <f t="shared" si="2"/>
        <v>304.70400000000006</v>
      </c>
      <c r="J21" s="286">
        <v>0</v>
      </c>
      <c r="K21" s="286">
        <f t="shared" ref="K21:K35" si="5">D21+E21-I21</f>
        <v>75.988829999999837</v>
      </c>
      <c r="L21" s="286">
        <v>0</v>
      </c>
      <c r="M21" s="286">
        <v>0</v>
      </c>
    </row>
    <row r="22" spans="1:13" ht="15" customHeight="1" x14ac:dyDescent="0.2">
      <c r="A22" s="433">
        <v>10</v>
      </c>
      <c r="B22" s="434" t="s">
        <v>831</v>
      </c>
      <c r="C22" s="286">
        <v>426.95519699999994</v>
      </c>
      <c r="D22" s="286">
        <v>245.27039273750032</v>
      </c>
      <c r="E22" s="286">
        <v>124.20930426249973</v>
      </c>
      <c r="F22" s="286">
        <f>T6_FG_py_Utlsn!E21+'T6A_FG_Upy_Utlsn '!E21</f>
        <v>8324.4549999999999</v>
      </c>
      <c r="G22" s="286">
        <f t="shared" si="0"/>
        <v>249.73365000000001</v>
      </c>
      <c r="H22" s="286">
        <f t="shared" si="1"/>
        <v>8324.4549999999999</v>
      </c>
      <c r="I22" s="286">
        <f t="shared" si="2"/>
        <v>249.73365000000001</v>
      </c>
      <c r="J22" s="286">
        <v>0</v>
      </c>
      <c r="K22" s="286">
        <f t="shared" si="5"/>
        <v>119.74604700000003</v>
      </c>
      <c r="L22" s="286">
        <v>0</v>
      </c>
      <c r="M22" s="286">
        <v>0</v>
      </c>
    </row>
    <row r="23" spans="1:13" ht="15" customHeight="1" x14ac:dyDescent="0.2">
      <c r="A23" s="433">
        <v>11</v>
      </c>
      <c r="B23" s="434" t="s">
        <v>832</v>
      </c>
      <c r="C23" s="286">
        <v>238.24992599999999</v>
      </c>
      <c r="D23" s="286">
        <v>290.94062582902313</v>
      </c>
      <c r="E23" s="286">
        <v>-63.512959829023117</v>
      </c>
      <c r="F23" s="286">
        <f>T6_FG_py_Utlsn!E22+'T6A_FG_Upy_Utlsn '!E22</f>
        <v>4571.2451999999994</v>
      </c>
      <c r="G23" s="286">
        <f t="shared" si="0"/>
        <v>137.13735599999998</v>
      </c>
      <c r="H23" s="286">
        <f t="shared" si="1"/>
        <v>4571.2451999999994</v>
      </c>
      <c r="I23" s="286">
        <f t="shared" si="2"/>
        <v>137.13735599999998</v>
      </c>
      <c r="J23" s="286">
        <v>0</v>
      </c>
      <c r="K23" s="286">
        <f t="shared" si="5"/>
        <v>90.290310000000034</v>
      </c>
      <c r="L23" s="286">
        <v>0</v>
      </c>
      <c r="M23" s="286">
        <v>0</v>
      </c>
    </row>
    <row r="24" spans="1:13" ht="15" customHeight="1" x14ac:dyDescent="0.2">
      <c r="A24" s="433">
        <v>12</v>
      </c>
      <c r="B24" s="434" t="s">
        <v>833</v>
      </c>
      <c r="C24" s="286">
        <v>260.256282</v>
      </c>
      <c r="D24" s="286">
        <v>351.92253699999998</v>
      </c>
      <c r="E24" s="286">
        <v>-158.59610499999994</v>
      </c>
      <c r="F24" s="286">
        <f>T6_FG_py_Utlsn!E23+'T6A_FG_Upy_Utlsn '!E23</f>
        <v>3193.9700000000003</v>
      </c>
      <c r="G24" s="286">
        <f t="shared" si="0"/>
        <v>95.819100000000006</v>
      </c>
      <c r="H24" s="286">
        <f t="shared" si="1"/>
        <v>3193.9700000000003</v>
      </c>
      <c r="I24" s="286">
        <f t="shared" si="2"/>
        <v>95.819100000000006</v>
      </c>
      <c r="J24" s="286">
        <v>0</v>
      </c>
      <c r="K24" s="286">
        <f t="shared" si="5"/>
        <v>97.507332000000034</v>
      </c>
      <c r="L24" s="286">
        <v>0</v>
      </c>
      <c r="M24" s="286">
        <v>0</v>
      </c>
    </row>
    <row r="25" spans="1:13" ht="15" customHeight="1" x14ac:dyDescent="0.2">
      <c r="A25" s="433">
        <v>13</v>
      </c>
      <c r="B25" s="434" t="s">
        <v>834</v>
      </c>
      <c r="C25" s="286">
        <v>580.89106800000002</v>
      </c>
      <c r="D25" s="286">
        <v>180.19692249748647</v>
      </c>
      <c r="E25" s="286">
        <v>387.35494550251354</v>
      </c>
      <c r="F25" s="286">
        <f>T6_FG_py_Utlsn!E24+'T6A_FG_Upy_Utlsn '!E24</f>
        <v>11671.559999999998</v>
      </c>
      <c r="G25" s="286">
        <f t="shared" si="0"/>
        <v>350.14679999999993</v>
      </c>
      <c r="H25" s="286">
        <f t="shared" si="1"/>
        <v>11671.559999999998</v>
      </c>
      <c r="I25" s="286">
        <f t="shared" si="2"/>
        <v>350.14679999999993</v>
      </c>
      <c r="J25" s="286">
        <v>0</v>
      </c>
      <c r="K25" s="286">
        <f t="shared" si="5"/>
        <v>217.40506800000009</v>
      </c>
      <c r="L25" s="286">
        <v>0</v>
      </c>
      <c r="M25" s="286">
        <v>0</v>
      </c>
    </row>
    <row r="26" spans="1:13" ht="15" customHeight="1" x14ac:dyDescent="0.2">
      <c r="A26" s="433">
        <v>14</v>
      </c>
      <c r="B26" s="434" t="s">
        <v>835</v>
      </c>
      <c r="C26" s="286">
        <v>956.33724000000018</v>
      </c>
      <c r="D26" s="286">
        <v>357.64674129203934</v>
      </c>
      <c r="E26" s="286">
        <v>548.41439870796069</v>
      </c>
      <c r="F26" s="286">
        <f>T6_FG_py_Utlsn!E25+'T6A_FG_Upy_Utlsn '!E25</f>
        <v>18800.05</v>
      </c>
      <c r="G26" s="286">
        <f t="shared" si="0"/>
        <v>564.00149999999996</v>
      </c>
      <c r="H26" s="286">
        <f t="shared" si="1"/>
        <v>18800.05</v>
      </c>
      <c r="I26" s="286">
        <f t="shared" si="2"/>
        <v>564.00149999999996</v>
      </c>
      <c r="J26" s="286">
        <v>0</v>
      </c>
      <c r="K26" s="286">
        <f t="shared" si="5"/>
        <v>342.05964000000006</v>
      </c>
      <c r="L26" s="286">
        <v>0</v>
      </c>
      <c r="M26" s="286">
        <v>0</v>
      </c>
    </row>
    <row r="27" spans="1:13" ht="15" customHeight="1" x14ac:dyDescent="0.2">
      <c r="A27" s="433">
        <v>15</v>
      </c>
      <c r="B27" s="434" t="s">
        <v>836</v>
      </c>
      <c r="C27" s="286">
        <v>599.00695199999996</v>
      </c>
      <c r="D27" s="286">
        <v>135.39246522933115</v>
      </c>
      <c r="E27" s="286">
        <v>433.36398677066882</v>
      </c>
      <c r="F27" s="286">
        <f>T6_FG_py_Utlsn!E26+'T6A_FG_Upy_Utlsn '!E26</f>
        <v>12331.2</v>
      </c>
      <c r="G27" s="286">
        <f t="shared" si="0"/>
        <v>369.93599999999998</v>
      </c>
      <c r="H27" s="286">
        <f t="shared" si="1"/>
        <v>12331.2</v>
      </c>
      <c r="I27" s="286">
        <f t="shared" si="2"/>
        <v>369.93599999999998</v>
      </c>
      <c r="J27" s="286">
        <v>0</v>
      </c>
      <c r="K27" s="286">
        <f t="shared" si="5"/>
        <v>198.82045199999999</v>
      </c>
      <c r="L27" s="286">
        <v>0</v>
      </c>
      <c r="M27" s="286">
        <v>0</v>
      </c>
    </row>
    <row r="28" spans="1:13" ht="15" customHeight="1" x14ac:dyDescent="0.2">
      <c r="A28" s="433">
        <v>16</v>
      </c>
      <c r="B28" s="434" t="s">
        <v>837</v>
      </c>
      <c r="C28" s="286">
        <v>559.30937100000006</v>
      </c>
      <c r="D28" s="286">
        <v>86.599510963227658</v>
      </c>
      <c r="E28" s="286">
        <v>472.7098600367724</v>
      </c>
      <c r="F28" s="286">
        <f>T6_FG_py_Utlsn!E27+'T6A_FG_Upy_Utlsn '!E27</f>
        <v>16036.82</v>
      </c>
      <c r="G28" s="286">
        <f t="shared" si="0"/>
        <v>481.1046</v>
      </c>
      <c r="H28" s="286">
        <f t="shared" si="1"/>
        <v>16036.82</v>
      </c>
      <c r="I28" s="286">
        <f t="shared" si="2"/>
        <v>481.1046</v>
      </c>
      <c r="J28" s="286">
        <v>0</v>
      </c>
      <c r="K28" s="286">
        <f t="shared" si="5"/>
        <v>78.204771000000051</v>
      </c>
      <c r="L28" s="286">
        <v>0</v>
      </c>
      <c r="M28" s="286">
        <v>0</v>
      </c>
    </row>
    <row r="29" spans="1:13" ht="15" customHeight="1" x14ac:dyDescent="0.2">
      <c r="A29" s="433">
        <v>17</v>
      </c>
      <c r="B29" s="434" t="s">
        <v>838</v>
      </c>
      <c r="C29" s="286">
        <v>550.68112800000017</v>
      </c>
      <c r="D29" s="286">
        <v>157.57623097462073</v>
      </c>
      <c r="E29" s="286">
        <v>341.1580670253793</v>
      </c>
      <c r="F29" s="286">
        <f>T6_FG_py_Utlsn!E28+'T6A_FG_Upy_Utlsn '!E28</f>
        <v>11500.881000000001</v>
      </c>
      <c r="G29" s="286">
        <f t="shared" si="0"/>
        <v>345.02643</v>
      </c>
      <c r="H29" s="286">
        <f t="shared" si="1"/>
        <v>11500.881000000001</v>
      </c>
      <c r="I29" s="286">
        <f t="shared" si="2"/>
        <v>345.02643</v>
      </c>
      <c r="J29" s="286">
        <v>0</v>
      </c>
      <c r="K29" s="286">
        <f t="shared" si="5"/>
        <v>153.70786800000002</v>
      </c>
      <c r="L29" s="286">
        <v>0</v>
      </c>
      <c r="M29" s="286">
        <v>0</v>
      </c>
    </row>
    <row r="30" spans="1:13" ht="15" customHeight="1" x14ac:dyDescent="0.2">
      <c r="A30" s="433">
        <v>18</v>
      </c>
      <c r="B30" s="434" t="s">
        <v>839</v>
      </c>
      <c r="C30" s="286">
        <v>854.06311199999993</v>
      </c>
      <c r="D30" s="286">
        <v>475.09453609732202</v>
      </c>
      <c r="E30" s="286">
        <v>329.899825902678</v>
      </c>
      <c r="F30" s="286">
        <f>T6_FG_py_Utlsn!E29+'T6A_FG_Upy_Utlsn '!E29</f>
        <v>13104.848160000001</v>
      </c>
      <c r="G30" s="286">
        <f t="shared" si="0"/>
        <v>393.14544480000006</v>
      </c>
      <c r="H30" s="286">
        <f t="shared" si="1"/>
        <v>13104.848160000001</v>
      </c>
      <c r="I30" s="286">
        <f t="shared" si="2"/>
        <v>393.14544480000006</v>
      </c>
      <c r="J30" s="286">
        <v>0</v>
      </c>
      <c r="K30" s="286">
        <f t="shared" si="5"/>
        <v>411.84891719999996</v>
      </c>
      <c r="L30" s="286">
        <v>0</v>
      </c>
      <c r="M30" s="286">
        <v>0</v>
      </c>
    </row>
    <row r="31" spans="1:13" ht="15" customHeight="1" x14ac:dyDescent="0.2">
      <c r="A31" s="433">
        <v>19</v>
      </c>
      <c r="B31" s="434" t="s">
        <v>840</v>
      </c>
      <c r="C31" s="286">
        <v>971.26836600000013</v>
      </c>
      <c r="D31" s="286">
        <v>653.13480534318069</v>
      </c>
      <c r="E31" s="286">
        <v>281.44536065681939</v>
      </c>
      <c r="F31" s="286">
        <f>T6_FG_py_Utlsn!E30+'T6A_FG_Upy_Utlsn '!E30</f>
        <v>20166.160000000003</v>
      </c>
      <c r="G31" s="286">
        <f t="shared" si="0"/>
        <v>604.98480000000006</v>
      </c>
      <c r="H31" s="286">
        <f t="shared" si="1"/>
        <v>20166.160000000003</v>
      </c>
      <c r="I31" s="286">
        <f t="shared" si="2"/>
        <v>604.98480000000006</v>
      </c>
      <c r="J31" s="286">
        <v>0</v>
      </c>
      <c r="K31" s="286">
        <f t="shared" si="5"/>
        <v>329.59536600000001</v>
      </c>
      <c r="L31" s="286">
        <v>0</v>
      </c>
      <c r="M31" s="286">
        <v>0</v>
      </c>
    </row>
    <row r="32" spans="1:13" ht="15" customHeight="1" x14ac:dyDescent="0.2">
      <c r="A32" s="433">
        <v>20</v>
      </c>
      <c r="B32" s="434" t="s">
        <v>841</v>
      </c>
      <c r="C32" s="286">
        <v>389.25338700000003</v>
      </c>
      <c r="D32" s="286">
        <v>89.947525699829981</v>
      </c>
      <c r="E32" s="286">
        <v>297.25152130017</v>
      </c>
      <c r="F32" s="286">
        <f>T6_FG_py_Utlsn!E31+'T6A_FG_Upy_Utlsn '!E31</f>
        <v>8555.369999999999</v>
      </c>
      <c r="G32" s="286">
        <f t="shared" si="0"/>
        <v>256.66109999999998</v>
      </c>
      <c r="H32" s="286">
        <f t="shared" si="1"/>
        <v>8555.369999999999</v>
      </c>
      <c r="I32" s="286">
        <f t="shared" si="2"/>
        <v>256.66109999999998</v>
      </c>
      <c r="J32" s="286">
        <v>0</v>
      </c>
      <c r="K32" s="286">
        <f t="shared" si="5"/>
        <v>130.53794699999997</v>
      </c>
      <c r="L32" s="286">
        <v>0</v>
      </c>
      <c r="M32" s="286">
        <v>0</v>
      </c>
    </row>
    <row r="33" spans="1:13" ht="15" customHeight="1" x14ac:dyDescent="0.2">
      <c r="A33" s="433">
        <v>21</v>
      </c>
      <c r="B33" s="434" t="s">
        <v>842</v>
      </c>
      <c r="C33" s="286">
        <v>105.25066199999999</v>
      </c>
      <c r="D33" s="286">
        <v>8.5824849355116015</v>
      </c>
      <c r="E33" s="286">
        <v>66.770477064488389</v>
      </c>
      <c r="F33" s="286">
        <f>T6_FG_py_Utlsn!E32+'T6A_FG_Upy_Utlsn '!E32</f>
        <v>578.77</v>
      </c>
      <c r="G33" s="286">
        <f t="shared" si="0"/>
        <v>17.363099999999999</v>
      </c>
      <c r="H33" s="286">
        <f t="shared" si="1"/>
        <v>578.77</v>
      </c>
      <c r="I33" s="286">
        <f t="shared" si="2"/>
        <v>17.363099999999999</v>
      </c>
      <c r="J33" s="286">
        <v>0</v>
      </c>
      <c r="K33" s="286">
        <f t="shared" si="5"/>
        <v>57.989861999999988</v>
      </c>
      <c r="L33" s="286">
        <v>0</v>
      </c>
      <c r="M33" s="286">
        <v>0</v>
      </c>
    </row>
    <row r="34" spans="1:13" ht="15" customHeight="1" x14ac:dyDescent="0.2">
      <c r="A34" s="433">
        <v>22</v>
      </c>
      <c r="B34" s="434" t="s">
        <v>843</v>
      </c>
      <c r="C34" s="286">
        <v>230.28256199999998</v>
      </c>
      <c r="D34" s="286">
        <v>0</v>
      </c>
      <c r="E34" s="286">
        <v>230.28255755999999</v>
      </c>
      <c r="F34" s="286">
        <f>T6_FG_py_Utlsn!E33+'T6A_FG_Upy_Utlsn '!E33</f>
        <v>5095.82</v>
      </c>
      <c r="G34" s="286">
        <f t="shared" si="0"/>
        <v>152.87459999999999</v>
      </c>
      <c r="H34" s="286">
        <f t="shared" si="1"/>
        <v>5095.82</v>
      </c>
      <c r="I34" s="286">
        <f t="shared" si="2"/>
        <v>152.87459999999999</v>
      </c>
      <c r="J34" s="286">
        <v>0</v>
      </c>
      <c r="K34" s="286">
        <f t="shared" si="5"/>
        <v>77.40795756</v>
      </c>
      <c r="L34" s="286">
        <v>0</v>
      </c>
      <c r="M34" s="286">
        <v>0</v>
      </c>
    </row>
    <row r="35" spans="1:13" ht="15" customHeight="1" x14ac:dyDescent="0.2">
      <c r="A35" s="433">
        <v>23</v>
      </c>
      <c r="B35" s="434" t="s">
        <v>844</v>
      </c>
      <c r="C35" s="286">
        <v>140.82318599999999</v>
      </c>
      <c r="D35" s="286">
        <v>0</v>
      </c>
      <c r="E35" s="286">
        <v>140.82318599999999</v>
      </c>
      <c r="F35" s="286">
        <f>T6_FG_py_Utlsn!E34+'T6A_FG_Upy_Utlsn '!E34</f>
        <v>2961.27</v>
      </c>
      <c r="G35" s="286">
        <f t="shared" si="0"/>
        <v>88.838099999999997</v>
      </c>
      <c r="H35" s="286">
        <f t="shared" si="1"/>
        <v>2961.27</v>
      </c>
      <c r="I35" s="286">
        <f t="shared" si="2"/>
        <v>88.838099999999997</v>
      </c>
      <c r="J35" s="286">
        <v>0</v>
      </c>
      <c r="K35" s="286">
        <f t="shared" si="5"/>
        <v>51.985085999999995</v>
      </c>
      <c r="L35" s="286">
        <v>0</v>
      </c>
      <c r="M35" s="286">
        <v>0</v>
      </c>
    </row>
    <row r="36" spans="1:13" ht="15" customHeight="1" x14ac:dyDescent="0.2">
      <c r="A36" s="253">
        <v>24</v>
      </c>
      <c r="B36" s="434" t="s">
        <v>845</v>
      </c>
      <c r="C36" s="286">
        <v>0</v>
      </c>
      <c r="D36" s="286">
        <v>0</v>
      </c>
      <c r="E36" s="286">
        <v>0</v>
      </c>
      <c r="F36" s="286">
        <v>0</v>
      </c>
      <c r="G36" s="286">
        <f t="shared" si="0"/>
        <v>0</v>
      </c>
      <c r="H36" s="286">
        <v>0</v>
      </c>
      <c r="I36" s="286">
        <v>0</v>
      </c>
      <c r="J36" s="286">
        <v>0</v>
      </c>
      <c r="K36" s="286">
        <v>0</v>
      </c>
      <c r="L36" s="286">
        <v>0</v>
      </c>
      <c r="M36" s="286">
        <v>0</v>
      </c>
    </row>
    <row r="37" spans="1:13" ht="15" customHeight="1" x14ac:dyDescent="0.2">
      <c r="A37" s="822" t="s">
        <v>16</v>
      </c>
      <c r="B37" s="823"/>
      <c r="C37" s="291">
        <f t="shared" ref="C37:M37" si="6">SUM(C13:C36)</f>
        <v>9923.0165130000005</v>
      </c>
      <c r="D37" s="291">
        <f t="shared" si="6"/>
        <v>4023.0475875636916</v>
      </c>
      <c r="E37" s="291">
        <f t="shared" si="6"/>
        <v>5214.2367869963073</v>
      </c>
      <c r="F37" s="291">
        <f t="shared" si="6"/>
        <v>200210.25498999999</v>
      </c>
      <c r="G37" s="291">
        <f t="shared" si="6"/>
        <v>6006.3076497000011</v>
      </c>
      <c r="H37" s="291">
        <f t="shared" si="6"/>
        <v>200210.25498999999</v>
      </c>
      <c r="I37" s="291">
        <f t="shared" si="6"/>
        <v>6006.3076497000011</v>
      </c>
      <c r="J37" s="291">
        <f t="shared" si="6"/>
        <v>0</v>
      </c>
      <c r="K37" s="291">
        <f t="shared" si="6"/>
        <v>3230.9767248600001</v>
      </c>
      <c r="L37" s="291">
        <f t="shared" si="6"/>
        <v>0</v>
      </c>
      <c r="M37" s="291">
        <f t="shared" si="6"/>
        <v>0</v>
      </c>
    </row>
    <row r="38" spans="1:13" ht="26.25" customHeight="1" x14ac:dyDescent="0.2">
      <c r="J38" s="265"/>
    </row>
    <row r="39" spans="1:13" ht="31.5" customHeight="1" x14ac:dyDescent="0.2">
      <c r="B39" s="606"/>
      <c r="C39" s="606" t="s">
        <v>1096</v>
      </c>
      <c r="D39" s="607" t="s">
        <v>1098</v>
      </c>
      <c r="E39" s="607" t="s">
        <v>1097</v>
      </c>
      <c r="J39" s="603"/>
    </row>
    <row r="40" spans="1:13" ht="15" customHeight="1" x14ac:dyDescent="0.2">
      <c r="B40" s="604" t="s">
        <v>1094</v>
      </c>
      <c r="C40" s="608">
        <v>134904.17000000001</v>
      </c>
      <c r="D40" s="608">
        <v>4047.1251000000007</v>
      </c>
      <c r="E40" s="608">
        <v>4047.1251000000007</v>
      </c>
      <c r="F40" s="440"/>
      <c r="G40" s="440"/>
      <c r="H40" s="440"/>
      <c r="I40" s="440"/>
      <c r="J40" s="603"/>
      <c r="K40" s="440"/>
      <c r="L40" s="440"/>
      <c r="M40" s="440"/>
    </row>
    <row r="41" spans="1:13" ht="15" customHeight="1" x14ac:dyDescent="0.2">
      <c r="B41" s="604" t="s">
        <v>1095</v>
      </c>
      <c r="C41" s="608">
        <v>65306.084989999974</v>
      </c>
      <c r="D41" s="608">
        <v>1959.1825496999991</v>
      </c>
      <c r="E41" s="608">
        <v>1959.1825496999991</v>
      </c>
      <c r="J41" s="880"/>
      <c r="K41" s="880"/>
      <c r="L41" s="880"/>
      <c r="M41" s="880"/>
    </row>
    <row r="42" spans="1:13" ht="15" customHeight="1" x14ac:dyDescent="0.2">
      <c r="A42" s="414"/>
      <c r="B42" s="605" t="s">
        <v>16</v>
      </c>
      <c r="C42" s="609">
        <f>SUM(C40:C41)</f>
        <v>200210.25498999999</v>
      </c>
      <c r="D42" s="609">
        <f>SUM(D40:D41)</f>
        <v>6006.3076497000002</v>
      </c>
      <c r="E42" s="609">
        <f>SUM(E40:E41)</f>
        <v>6006.3076497000002</v>
      </c>
      <c r="F42" s="414"/>
      <c r="G42" s="414"/>
      <c r="H42" s="414"/>
      <c r="I42" s="414"/>
      <c r="J42" s="880"/>
      <c r="K42" s="880"/>
      <c r="L42" s="880"/>
      <c r="M42" s="880"/>
    </row>
    <row r="43" spans="1:13" ht="15.75" customHeight="1" x14ac:dyDescent="0.2">
      <c r="A43" s="414"/>
      <c r="B43" s="414"/>
      <c r="C43" s="414"/>
      <c r="D43" s="414"/>
      <c r="E43" s="414"/>
      <c r="F43" s="414"/>
      <c r="G43" s="414"/>
      <c r="H43" s="414"/>
      <c r="I43" s="414"/>
      <c r="J43" s="880"/>
      <c r="K43" s="880"/>
      <c r="L43" s="880"/>
      <c r="M43" s="880"/>
    </row>
    <row r="44" spans="1:13" ht="12.75" customHeight="1" x14ac:dyDescent="0.2">
      <c r="A44" s="414"/>
      <c r="B44" s="414"/>
      <c r="C44" s="414"/>
      <c r="D44" s="414"/>
      <c r="E44" s="414"/>
      <c r="F44" s="414"/>
      <c r="G44" s="414"/>
      <c r="H44" s="414"/>
      <c r="I44" s="414"/>
      <c r="J44" s="845"/>
      <c r="K44" s="845"/>
      <c r="L44" s="845"/>
      <c r="M44" s="845"/>
    </row>
    <row r="45" spans="1:13" x14ac:dyDescent="0.2">
      <c r="A45" s="10" t="s">
        <v>1114</v>
      </c>
      <c r="B45" s="651"/>
      <c r="C45" s="651"/>
      <c r="D45" s="651"/>
      <c r="E45" s="749" t="s">
        <v>1118</v>
      </c>
      <c r="F45" s="749"/>
      <c r="G45" s="749"/>
      <c r="H45" s="749"/>
      <c r="I45" s="749" t="s">
        <v>1116</v>
      </c>
      <c r="J45" s="749"/>
      <c r="K45" s="749"/>
      <c r="L45" s="749"/>
      <c r="M45" s="27"/>
    </row>
    <row r="46" spans="1:13" x14ac:dyDescent="0.2">
      <c r="A46" s="654"/>
      <c r="B46" s="10"/>
      <c r="C46" s="10"/>
      <c r="D46" s="10"/>
      <c r="E46" s="748" t="s">
        <v>1115</v>
      </c>
      <c r="F46" s="748"/>
      <c r="G46" s="748"/>
      <c r="H46" s="748"/>
      <c r="I46" s="832" t="s">
        <v>1115</v>
      </c>
      <c r="J46" s="832"/>
      <c r="K46" s="832"/>
      <c r="L46" s="832"/>
      <c r="M46" s="11"/>
    </row>
    <row r="47" spans="1:13" x14ac:dyDescent="0.2">
      <c r="E47" s="748" t="s">
        <v>1119</v>
      </c>
      <c r="F47" s="748"/>
      <c r="G47" s="748"/>
      <c r="H47" s="748"/>
      <c r="J47" s="117"/>
    </row>
    <row r="48" spans="1:13" x14ac:dyDescent="0.2">
      <c r="J48" s="117"/>
    </row>
    <row r="49" spans="10:10" x14ac:dyDescent="0.2">
      <c r="J49" s="117"/>
    </row>
    <row r="50" spans="10:10" x14ac:dyDescent="0.2">
      <c r="J50" s="117"/>
    </row>
    <row r="51" spans="10:10" x14ac:dyDescent="0.2">
      <c r="J51" s="117"/>
    </row>
  </sheetData>
  <mergeCells count="26">
    <mergeCell ref="E45:H45"/>
    <mergeCell ref="E46:H46"/>
    <mergeCell ref="E47:H47"/>
    <mergeCell ref="J43:M43"/>
    <mergeCell ref="J44:M44"/>
    <mergeCell ref="I45:L45"/>
    <mergeCell ref="I46:L46"/>
    <mergeCell ref="A9:A11"/>
    <mergeCell ref="M9:M11"/>
    <mergeCell ref="L9:L11"/>
    <mergeCell ref="B9:B11"/>
    <mergeCell ref="A37:B37"/>
    <mergeCell ref="J41:M41"/>
    <mergeCell ref="J42:M42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5"/>
  <sheetViews>
    <sheetView view="pageBreakPreview" topLeftCell="A10" zoomScaleNormal="100" zoomScaleSheetLayoutView="100" workbookViewId="0">
      <selection activeCell="E42" sqref="E42:H44"/>
    </sheetView>
  </sheetViews>
  <sheetFormatPr defaultColWidth="9.140625" defaultRowHeight="12.75" x14ac:dyDescent="0.2"/>
  <cols>
    <col min="1" max="1" width="5.5703125" style="11" customWidth="1"/>
    <col min="2" max="2" width="15.42578125" style="11" customWidth="1"/>
    <col min="3" max="3" width="10.5703125" style="11" customWidth="1"/>
    <col min="4" max="4" width="9.85546875" style="11" customWidth="1"/>
    <col min="5" max="5" width="8.7109375" style="11" customWidth="1"/>
    <col min="6" max="6" width="10.85546875" style="11" customWidth="1"/>
    <col min="7" max="7" width="15.85546875" style="11" customWidth="1"/>
    <col min="8" max="8" width="12.42578125" style="11" customWidth="1"/>
    <col min="9" max="9" width="12.140625" style="11" customWidth="1"/>
    <col min="10" max="10" width="9" style="11" customWidth="1"/>
    <col min="11" max="11" width="12" style="11" customWidth="1"/>
    <col min="12" max="12" width="17.28515625" style="11" customWidth="1"/>
    <col min="13" max="13" width="9.140625" style="11" hidden="1" customWidth="1"/>
    <col min="14" max="16384" width="9.140625" style="11"/>
  </cols>
  <sheetData>
    <row r="1" spans="1:14" customFormat="1" x14ac:dyDescent="0.2">
      <c r="D1" s="27"/>
      <c r="E1" s="27"/>
      <c r="F1" s="27"/>
      <c r="G1" s="27"/>
      <c r="H1" s="27"/>
      <c r="I1" s="27"/>
      <c r="J1" s="27"/>
      <c r="K1" s="27"/>
      <c r="L1" s="869" t="s">
        <v>442</v>
      </c>
      <c r="M1" s="869"/>
    </row>
    <row r="2" spans="1:14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36"/>
    </row>
    <row r="3" spans="1:14" customFormat="1" ht="20.25" x14ac:dyDescent="0.3">
      <c r="A3" s="870" t="s">
        <v>663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35"/>
    </row>
    <row r="4" spans="1:14" customFormat="1" ht="10.5" customHeight="1" x14ac:dyDescent="0.2"/>
    <row r="5" spans="1:14" ht="19.5" customHeight="1" x14ac:dyDescent="0.25">
      <c r="A5" s="839" t="s">
        <v>688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</row>
    <row r="6" spans="1:14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4" x14ac:dyDescent="0.2">
      <c r="A7" s="27" t="s">
        <v>870</v>
      </c>
      <c r="B7" s="27"/>
      <c r="C7" s="10"/>
      <c r="D7" s="10"/>
      <c r="F7" s="865" t="s">
        <v>17</v>
      </c>
      <c r="G7" s="865"/>
      <c r="H7" s="865"/>
      <c r="I7" s="865"/>
      <c r="J7" s="865"/>
      <c r="K7" s="865"/>
      <c r="L7" s="865"/>
    </row>
    <row r="8" spans="1:14" x14ac:dyDescent="0.2">
      <c r="A8" s="10"/>
      <c r="F8" s="12"/>
      <c r="G8" s="88"/>
      <c r="H8" s="88"/>
      <c r="I8" s="866" t="s">
        <v>1042</v>
      </c>
      <c r="J8" s="866"/>
      <c r="K8" s="866"/>
      <c r="L8" s="866"/>
    </row>
    <row r="9" spans="1:14" s="10" customFormat="1" x14ac:dyDescent="0.2">
      <c r="A9" s="755" t="s">
        <v>2</v>
      </c>
      <c r="B9" s="755" t="s">
        <v>3</v>
      </c>
      <c r="C9" s="724" t="s">
        <v>21</v>
      </c>
      <c r="D9" s="725"/>
      <c r="E9" s="725"/>
      <c r="F9" s="725"/>
      <c r="G9" s="725"/>
      <c r="H9" s="724" t="s">
        <v>22</v>
      </c>
      <c r="I9" s="725"/>
      <c r="J9" s="725"/>
      <c r="K9" s="725"/>
      <c r="L9" s="725"/>
      <c r="N9" s="23"/>
    </row>
    <row r="10" spans="1:14" s="10" customFormat="1" ht="63.75" x14ac:dyDescent="0.2">
      <c r="A10" s="755"/>
      <c r="B10" s="755"/>
      <c r="C10" s="307" t="s">
        <v>683</v>
      </c>
      <c r="D10" s="307" t="s">
        <v>685</v>
      </c>
      <c r="E10" s="307" t="s">
        <v>66</v>
      </c>
      <c r="F10" s="307" t="s">
        <v>67</v>
      </c>
      <c r="G10" s="307" t="s">
        <v>374</v>
      </c>
      <c r="H10" s="307" t="s">
        <v>683</v>
      </c>
      <c r="I10" s="307" t="s">
        <v>685</v>
      </c>
      <c r="J10" s="307" t="s">
        <v>66</v>
      </c>
      <c r="K10" s="307" t="s">
        <v>67</v>
      </c>
      <c r="L10" s="307" t="s">
        <v>375</v>
      </c>
    </row>
    <row r="11" spans="1:14" s="10" customFormat="1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4" s="10" customFormat="1" ht="15" customHeight="1" x14ac:dyDescent="0.2">
      <c r="A12" s="256">
        <v>1</v>
      </c>
      <c r="B12" s="252" t="s">
        <v>822</v>
      </c>
      <c r="C12" s="891" t="s">
        <v>848</v>
      </c>
      <c r="D12" s="892"/>
      <c r="E12" s="892"/>
      <c r="F12" s="892"/>
      <c r="G12" s="892"/>
      <c r="H12" s="892"/>
      <c r="I12" s="892"/>
      <c r="J12" s="892"/>
      <c r="K12" s="892"/>
      <c r="L12" s="893"/>
      <c r="N12" s="435"/>
    </row>
    <row r="13" spans="1:14" s="10" customFormat="1" ht="15" customHeight="1" x14ac:dyDescent="0.2">
      <c r="A13" s="256">
        <v>2</v>
      </c>
      <c r="B13" s="252" t="s">
        <v>823</v>
      </c>
      <c r="C13" s="894"/>
      <c r="D13" s="895"/>
      <c r="E13" s="895"/>
      <c r="F13" s="895"/>
      <c r="G13" s="895"/>
      <c r="H13" s="895"/>
      <c r="I13" s="895"/>
      <c r="J13" s="895"/>
      <c r="K13" s="895"/>
      <c r="L13" s="896"/>
      <c r="N13" s="435"/>
    </row>
    <row r="14" spans="1:14" s="10" customFormat="1" ht="15" customHeight="1" x14ac:dyDescent="0.2">
      <c r="A14" s="256">
        <v>3</v>
      </c>
      <c r="B14" s="252" t="s">
        <v>824</v>
      </c>
      <c r="C14" s="894"/>
      <c r="D14" s="895"/>
      <c r="E14" s="895"/>
      <c r="F14" s="895"/>
      <c r="G14" s="895"/>
      <c r="H14" s="895"/>
      <c r="I14" s="895"/>
      <c r="J14" s="895"/>
      <c r="K14" s="895"/>
      <c r="L14" s="896"/>
      <c r="N14" s="435"/>
    </row>
    <row r="15" spans="1:14" s="10" customFormat="1" ht="15" customHeight="1" x14ac:dyDescent="0.2">
      <c r="A15" s="256">
        <v>4</v>
      </c>
      <c r="B15" s="252" t="s">
        <v>825</v>
      </c>
      <c r="C15" s="894"/>
      <c r="D15" s="895"/>
      <c r="E15" s="895"/>
      <c r="F15" s="895"/>
      <c r="G15" s="895"/>
      <c r="H15" s="895"/>
      <c r="I15" s="895"/>
      <c r="J15" s="895"/>
      <c r="K15" s="895"/>
      <c r="L15" s="896"/>
      <c r="N15" s="435"/>
    </row>
    <row r="16" spans="1:14" s="10" customFormat="1" ht="15" customHeight="1" x14ac:dyDescent="0.2">
      <c r="A16" s="256">
        <v>5</v>
      </c>
      <c r="B16" s="252" t="s">
        <v>826</v>
      </c>
      <c r="C16" s="894"/>
      <c r="D16" s="895"/>
      <c r="E16" s="895"/>
      <c r="F16" s="895"/>
      <c r="G16" s="895"/>
      <c r="H16" s="895"/>
      <c r="I16" s="895"/>
      <c r="J16" s="895"/>
      <c r="K16" s="895"/>
      <c r="L16" s="896"/>
      <c r="N16" s="435"/>
    </row>
    <row r="17" spans="1:14" s="10" customFormat="1" ht="15" customHeight="1" x14ac:dyDescent="0.2">
      <c r="A17" s="256">
        <v>6</v>
      </c>
      <c r="B17" s="252" t="s">
        <v>827</v>
      </c>
      <c r="C17" s="894"/>
      <c r="D17" s="895"/>
      <c r="E17" s="895"/>
      <c r="F17" s="895"/>
      <c r="G17" s="895"/>
      <c r="H17" s="895"/>
      <c r="I17" s="895"/>
      <c r="J17" s="895"/>
      <c r="K17" s="895"/>
      <c r="L17" s="896"/>
      <c r="N17" s="435"/>
    </row>
    <row r="18" spans="1:14" s="10" customFormat="1" ht="15" customHeight="1" x14ac:dyDescent="0.2">
      <c r="A18" s="256">
        <v>7</v>
      </c>
      <c r="B18" s="252" t="s">
        <v>828</v>
      </c>
      <c r="C18" s="894"/>
      <c r="D18" s="895"/>
      <c r="E18" s="895"/>
      <c r="F18" s="895"/>
      <c r="G18" s="895"/>
      <c r="H18" s="895"/>
      <c r="I18" s="895"/>
      <c r="J18" s="895"/>
      <c r="K18" s="895"/>
      <c r="L18" s="896"/>
      <c r="N18" s="435"/>
    </row>
    <row r="19" spans="1:14" s="10" customFormat="1" ht="15" customHeight="1" x14ac:dyDescent="0.2">
      <c r="A19" s="256">
        <v>8</v>
      </c>
      <c r="B19" s="252" t="s">
        <v>829</v>
      </c>
      <c r="C19" s="894"/>
      <c r="D19" s="895"/>
      <c r="E19" s="895"/>
      <c r="F19" s="895"/>
      <c r="G19" s="895"/>
      <c r="H19" s="895"/>
      <c r="I19" s="895"/>
      <c r="J19" s="895"/>
      <c r="K19" s="895"/>
      <c r="L19" s="896"/>
      <c r="N19" s="435"/>
    </row>
    <row r="20" spans="1:14" s="10" customFormat="1" ht="15" customHeight="1" x14ac:dyDescent="0.2">
      <c r="A20" s="256">
        <v>9</v>
      </c>
      <c r="B20" s="252" t="s">
        <v>830</v>
      </c>
      <c r="C20" s="894"/>
      <c r="D20" s="895"/>
      <c r="E20" s="895"/>
      <c r="F20" s="895"/>
      <c r="G20" s="895"/>
      <c r="H20" s="895"/>
      <c r="I20" s="895"/>
      <c r="J20" s="895"/>
      <c r="K20" s="895"/>
      <c r="L20" s="896"/>
      <c r="N20" s="435"/>
    </row>
    <row r="21" spans="1:14" ht="15" customHeight="1" x14ac:dyDescent="0.2">
      <c r="A21" s="256">
        <v>10</v>
      </c>
      <c r="B21" s="252" t="s">
        <v>831</v>
      </c>
      <c r="C21" s="894"/>
      <c r="D21" s="895"/>
      <c r="E21" s="895"/>
      <c r="F21" s="895"/>
      <c r="G21" s="895"/>
      <c r="H21" s="895"/>
      <c r="I21" s="895"/>
      <c r="J21" s="895"/>
      <c r="K21" s="895"/>
      <c r="L21" s="896"/>
      <c r="N21" s="435"/>
    </row>
    <row r="22" spans="1:14" ht="15" customHeight="1" x14ac:dyDescent="0.2">
      <c r="A22" s="256">
        <v>11</v>
      </c>
      <c r="B22" s="252" t="s">
        <v>832</v>
      </c>
      <c r="C22" s="894"/>
      <c r="D22" s="895"/>
      <c r="E22" s="895"/>
      <c r="F22" s="895"/>
      <c r="G22" s="895"/>
      <c r="H22" s="895"/>
      <c r="I22" s="895"/>
      <c r="J22" s="895"/>
      <c r="K22" s="895"/>
      <c r="L22" s="896"/>
      <c r="N22" s="435"/>
    </row>
    <row r="23" spans="1:14" ht="15" customHeight="1" x14ac:dyDescent="0.2">
      <c r="A23" s="256">
        <v>12</v>
      </c>
      <c r="B23" s="252" t="s">
        <v>833</v>
      </c>
      <c r="C23" s="894"/>
      <c r="D23" s="895"/>
      <c r="E23" s="895"/>
      <c r="F23" s="895"/>
      <c r="G23" s="895"/>
      <c r="H23" s="895"/>
      <c r="I23" s="895"/>
      <c r="J23" s="895"/>
      <c r="K23" s="895"/>
      <c r="L23" s="896"/>
      <c r="N23" s="435"/>
    </row>
    <row r="24" spans="1:14" ht="15" customHeight="1" x14ac:dyDescent="0.2">
      <c r="A24" s="256">
        <v>13</v>
      </c>
      <c r="B24" s="252" t="s">
        <v>834</v>
      </c>
      <c r="C24" s="894"/>
      <c r="D24" s="895"/>
      <c r="E24" s="895"/>
      <c r="F24" s="895"/>
      <c r="G24" s="895"/>
      <c r="H24" s="895"/>
      <c r="I24" s="895"/>
      <c r="J24" s="895"/>
      <c r="K24" s="895"/>
      <c r="L24" s="896"/>
      <c r="N24" s="435"/>
    </row>
    <row r="25" spans="1:14" ht="15" customHeight="1" x14ac:dyDescent="0.2">
      <c r="A25" s="256">
        <v>14</v>
      </c>
      <c r="B25" s="252" t="s">
        <v>835</v>
      </c>
      <c r="C25" s="894"/>
      <c r="D25" s="895"/>
      <c r="E25" s="895"/>
      <c r="F25" s="895"/>
      <c r="G25" s="895"/>
      <c r="H25" s="895"/>
      <c r="I25" s="895"/>
      <c r="J25" s="895"/>
      <c r="K25" s="895"/>
      <c r="L25" s="896"/>
      <c r="N25" s="435"/>
    </row>
    <row r="26" spans="1:14" ht="15" customHeight="1" x14ac:dyDescent="0.2">
      <c r="A26" s="256">
        <v>15</v>
      </c>
      <c r="B26" s="252" t="s">
        <v>836</v>
      </c>
      <c r="C26" s="894"/>
      <c r="D26" s="895"/>
      <c r="E26" s="895"/>
      <c r="F26" s="895"/>
      <c r="G26" s="895"/>
      <c r="H26" s="895"/>
      <c r="I26" s="895"/>
      <c r="J26" s="895"/>
      <c r="K26" s="895"/>
      <c r="L26" s="896"/>
      <c r="N26" s="435"/>
    </row>
    <row r="27" spans="1:14" ht="15" customHeight="1" x14ac:dyDescent="0.2">
      <c r="A27" s="256">
        <v>16</v>
      </c>
      <c r="B27" s="252" t="s">
        <v>837</v>
      </c>
      <c r="C27" s="894"/>
      <c r="D27" s="895"/>
      <c r="E27" s="895"/>
      <c r="F27" s="895"/>
      <c r="G27" s="895"/>
      <c r="H27" s="895"/>
      <c r="I27" s="895"/>
      <c r="J27" s="895"/>
      <c r="K27" s="895"/>
      <c r="L27" s="896"/>
      <c r="N27" s="435"/>
    </row>
    <row r="28" spans="1:14" ht="15" customHeight="1" x14ac:dyDescent="0.2">
      <c r="A28" s="256">
        <v>17</v>
      </c>
      <c r="B28" s="252" t="s">
        <v>838</v>
      </c>
      <c r="C28" s="894"/>
      <c r="D28" s="895"/>
      <c r="E28" s="895"/>
      <c r="F28" s="895"/>
      <c r="G28" s="895"/>
      <c r="H28" s="895"/>
      <c r="I28" s="895"/>
      <c r="J28" s="895"/>
      <c r="K28" s="895"/>
      <c r="L28" s="896"/>
      <c r="N28" s="435"/>
    </row>
    <row r="29" spans="1:14" ht="15" customHeight="1" x14ac:dyDescent="0.2">
      <c r="A29" s="256">
        <v>18</v>
      </c>
      <c r="B29" s="252" t="s">
        <v>839</v>
      </c>
      <c r="C29" s="894"/>
      <c r="D29" s="895"/>
      <c r="E29" s="895"/>
      <c r="F29" s="895"/>
      <c r="G29" s="895"/>
      <c r="H29" s="895"/>
      <c r="I29" s="895"/>
      <c r="J29" s="895"/>
      <c r="K29" s="895"/>
      <c r="L29" s="896"/>
      <c r="N29" s="435"/>
    </row>
    <row r="30" spans="1:14" ht="15" customHeight="1" x14ac:dyDescent="0.2">
      <c r="A30" s="256">
        <v>19</v>
      </c>
      <c r="B30" s="252" t="s">
        <v>840</v>
      </c>
      <c r="C30" s="894"/>
      <c r="D30" s="895"/>
      <c r="E30" s="895"/>
      <c r="F30" s="895"/>
      <c r="G30" s="895"/>
      <c r="H30" s="895"/>
      <c r="I30" s="895"/>
      <c r="J30" s="895"/>
      <c r="K30" s="895"/>
      <c r="L30" s="896"/>
      <c r="N30" s="435"/>
    </row>
    <row r="31" spans="1:14" ht="15" customHeight="1" x14ac:dyDescent="0.2">
      <c r="A31" s="256">
        <v>20</v>
      </c>
      <c r="B31" s="252" t="s">
        <v>841</v>
      </c>
      <c r="C31" s="894"/>
      <c r="D31" s="895"/>
      <c r="E31" s="895"/>
      <c r="F31" s="895"/>
      <c r="G31" s="895"/>
      <c r="H31" s="895"/>
      <c r="I31" s="895"/>
      <c r="J31" s="895"/>
      <c r="K31" s="895"/>
      <c r="L31" s="896"/>
      <c r="N31" s="435"/>
    </row>
    <row r="32" spans="1:14" ht="15" customHeight="1" x14ac:dyDescent="0.2">
      <c r="A32" s="256">
        <v>21</v>
      </c>
      <c r="B32" s="252" t="s">
        <v>842</v>
      </c>
      <c r="C32" s="894"/>
      <c r="D32" s="895"/>
      <c r="E32" s="895"/>
      <c r="F32" s="895"/>
      <c r="G32" s="895"/>
      <c r="H32" s="895"/>
      <c r="I32" s="895"/>
      <c r="J32" s="895"/>
      <c r="K32" s="895"/>
      <c r="L32" s="896"/>
      <c r="N32" s="435"/>
    </row>
    <row r="33" spans="1:14" ht="15" customHeight="1" x14ac:dyDescent="0.2">
      <c r="A33" s="256">
        <v>22</v>
      </c>
      <c r="B33" s="252" t="s">
        <v>843</v>
      </c>
      <c r="C33" s="894"/>
      <c r="D33" s="895"/>
      <c r="E33" s="895"/>
      <c r="F33" s="895"/>
      <c r="G33" s="895"/>
      <c r="H33" s="895"/>
      <c r="I33" s="895"/>
      <c r="J33" s="895"/>
      <c r="K33" s="895"/>
      <c r="L33" s="896"/>
      <c r="N33" s="435"/>
    </row>
    <row r="34" spans="1:14" ht="15" customHeight="1" x14ac:dyDescent="0.2">
      <c r="A34" s="256">
        <v>23</v>
      </c>
      <c r="B34" s="252" t="s">
        <v>844</v>
      </c>
      <c r="C34" s="894"/>
      <c r="D34" s="895"/>
      <c r="E34" s="895"/>
      <c r="F34" s="895"/>
      <c r="G34" s="895"/>
      <c r="H34" s="895"/>
      <c r="I34" s="895"/>
      <c r="J34" s="895"/>
      <c r="K34" s="895"/>
      <c r="L34" s="896"/>
      <c r="N34" s="435"/>
    </row>
    <row r="35" spans="1:14" ht="15" customHeight="1" x14ac:dyDescent="0.2">
      <c r="A35" s="253">
        <v>24</v>
      </c>
      <c r="B35" s="252" t="s">
        <v>845</v>
      </c>
      <c r="C35" s="894"/>
      <c r="D35" s="895"/>
      <c r="E35" s="895"/>
      <c r="F35" s="895"/>
      <c r="G35" s="895"/>
      <c r="H35" s="895"/>
      <c r="I35" s="895"/>
      <c r="J35" s="895"/>
      <c r="K35" s="895"/>
      <c r="L35" s="896"/>
      <c r="N35" s="435"/>
    </row>
    <row r="36" spans="1:14" ht="15" customHeight="1" x14ac:dyDescent="0.2">
      <c r="A36" s="822" t="s">
        <v>16</v>
      </c>
      <c r="B36" s="823"/>
      <c r="C36" s="897"/>
      <c r="D36" s="898"/>
      <c r="E36" s="898"/>
      <c r="F36" s="898"/>
      <c r="G36" s="898"/>
      <c r="H36" s="898"/>
      <c r="I36" s="898"/>
      <c r="J36" s="898"/>
      <c r="K36" s="898"/>
      <c r="L36" s="899"/>
      <c r="N36" s="435"/>
    </row>
    <row r="37" spans="1:14" x14ac:dyDescent="0.2">
      <c r="A37" s="16" t="s">
        <v>373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4" x14ac:dyDescent="0.2">
      <c r="A38" s="15" t="s">
        <v>372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4" ht="15.75" customHeight="1" x14ac:dyDescent="0.2">
      <c r="A39" s="10"/>
      <c r="B39" s="10"/>
      <c r="C39" s="10"/>
      <c r="D39" s="10"/>
      <c r="E39" s="10"/>
      <c r="F39" s="10"/>
      <c r="G39" s="10"/>
      <c r="H39" s="10"/>
      <c r="I39" s="428"/>
      <c r="J39" s="428"/>
      <c r="K39" s="428"/>
      <c r="L39" s="428"/>
      <c r="M39" s="431"/>
    </row>
    <row r="40" spans="1:14" ht="15.75" customHeight="1" x14ac:dyDescent="0.2">
      <c r="A40" s="10"/>
      <c r="B40" s="10"/>
      <c r="C40" s="10"/>
      <c r="D40" s="10"/>
      <c r="E40" s="10"/>
      <c r="F40" s="10"/>
      <c r="G40" s="10"/>
      <c r="H40" s="10"/>
      <c r="I40" s="880"/>
      <c r="J40" s="880"/>
      <c r="K40" s="880"/>
      <c r="L40" s="880"/>
      <c r="M40" s="431"/>
    </row>
    <row r="41" spans="1:14" ht="14.25" customHeight="1" x14ac:dyDescent="0.2">
      <c r="A41" s="414"/>
      <c r="B41" s="414"/>
      <c r="C41" s="414"/>
      <c r="D41" s="414"/>
      <c r="E41" s="414"/>
      <c r="F41" s="414"/>
      <c r="G41" s="414"/>
      <c r="H41" s="414"/>
      <c r="I41" s="880"/>
      <c r="J41" s="880"/>
      <c r="K41" s="880"/>
      <c r="L41" s="880"/>
      <c r="M41" s="431"/>
    </row>
    <row r="42" spans="1:14" ht="12.75" customHeight="1" x14ac:dyDescent="0.2">
      <c r="A42" s="10" t="s">
        <v>1114</v>
      </c>
      <c r="B42" s="651"/>
      <c r="C42" s="651"/>
      <c r="D42" s="651"/>
      <c r="E42" s="749" t="s">
        <v>1118</v>
      </c>
      <c r="F42" s="749"/>
      <c r="G42" s="749"/>
      <c r="H42" s="749"/>
      <c r="I42" s="749" t="s">
        <v>1116</v>
      </c>
      <c r="J42" s="749"/>
      <c r="K42" s="749"/>
      <c r="L42" s="749"/>
      <c r="M42" s="431"/>
    </row>
    <row r="43" spans="1:14" ht="12.75" customHeight="1" x14ac:dyDescent="0.2">
      <c r="A43" s="654"/>
      <c r="B43" s="10"/>
      <c r="C43" s="10"/>
      <c r="D43" s="10"/>
      <c r="E43" s="748" t="s">
        <v>1115</v>
      </c>
      <c r="F43" s="748"/>
      <c r="G43" s="748"/>
      <c r="H43" s="748"/>
      <c r="I43" s="832" t="s">
        <v>1115</v>
      </c>
      <c r="J43" s="832"/>
      <c r="K43" s="832"/>
      <c r="L43" s="832"/>
      <c r="M43" s="431"/>
    </row>
    <row r="44" spans="1:14" x14ac:dyDescent="0.2">
      <c r="B44" s="10"/>
      <c r="C44" s="10"/>
      <c r="D44" s="10"/>
      <c r="E44" s="748" t="s">
        <v>1119</v>
      </c>
      <c r="F44" s="748"/>
      <c r="G44" s="748"/>
      <c r="H44" s="748"/>
      <c r="I44" s="431"/>
      <c r="J44" s="27"/>
      <c r="K44" s="27"/>
      <c r="L44" s="27"/>
      <c r="M44" s="27"/>
    </row>
    <row r="45" spans="1:14" x14ac:dyDescent="0.2">
      <c r="A45" s="840"/>
      <c r="B45" s="840"/>
      <c r="C45" s="840"/>
      <c r="D45" s="840"/>
      <c r="E45" s="840"/>
      <c r="F45" s="840"/>
      <c r="G45" s="840"/>
      <c r="H45" s="840"/>
      <c r="I45" s="840"/>
      <c r="J45" s="840"/>
      <c r="K45" s="840"/>
      <c r="L45" s="840"/>
    </row>
  </sheetData>
  <mergeCells count="20">
    <mergeCell ref="A45:L45"/>
    <mergeCell ref="I8:L8"/>
    <mergeCell ref="A9:A10"/>
    <mergeCell ref="B9:B10"/>
    <mergeCell ref="C9:G9"/>
    <mergeCell ref="H9:L9"/>
    <mergeCell ref="A36:B36"/>
    <mergeCell ref="C12:L36"/>
    <mergeCell ref="I40:L40"/>
    <mergeCell ref="I41:L41"/>
    <mergeCell ref="I42:L42"/>
    <mergeCell ref="I43:L43"/>
    <mergeCell ref="E42:H42"/>
    <mergeCell ref="E43:H43"/>
    <mergeCell ref="E44:H44"/>
    <mergeCell ref="L1:M1"/>
    <mergeCell ref="A2:L2"/>
    <mergeCell ref="A3:L3"/>
    <mergeCell ref="A5:L5"/>
    <mergeCell ref="F7:L7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  <rowBreaks count="1" manualBreakCount="1">
    <brk id="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47"/>
  <sheetViews>
    <sheetView view="pageBreakPreview" topLeftCell="A16" zoomScale="90" zoomScaleNormal="100" zoomScaleSheetLayoutView="90" workbookViewId="0">
      <selection activeCell="O11" sqref="O11:Q11"/>
    </sheetView>
  </sheetViews>
  <sheetFormatPr defaultColWidth="9.140625" defaultRowHeight="12.75" x14ac:dyDescent="0.2"/>
  <cols>
    <col min="1" max="1" width="7.42578125" style="11" customWidth="1"/>
    <col min="2" max="2" width="17.140625" style="11" customWidth="1"/>
    <col min="3" max="3" width="10.42578125" style="11" bestFit="1" customWidth="1"/>
    <col min="4" max="5" width="10.140625" style="11" customWidth="1"/>
    <col min="6" max="6" width="8.85546875" style="11" customWidth="1"/>
    <col min="7" max="7" width="9.5703125" style="11" customWidth="1"/>
    <col min="8" max="8" width="9" style="11" customWidth="1"/>
    <col min="9" max="9" width="9.28515625" style="11" customWidth="1"/>
    <col min="10" max="10" width="9.85546875" style="11" customWidth="1"/>
    <col min="11" max="11" width="11.140625" style="11" customWidth="1"/>
    <col min="12" max="14" width="10.42578125" style="11" bestFit="1" customWidth="1"/>
    <col min="15" max="15" width="10.42578125" style="11" customWidth="1"/>
    <col min="16" max="16" width="9.5703125" style="11" customWidth="1"/>
    <col min="17" max="17" width="10.42578125" style="11" customWidth="1"/>
    <col min="18" max="16384" width="9.140625" style="11"/>
  </cols>
  <sheetData>
    <row r="1" spans="1:17" customFormat="1" ht="15" x14ac:dyDescent="0.2">
      <c r="H1" s="27"/>
      <c r="I1" s="27"/>
      <c r="J1" s="27"/>
      <c r="K1" s="27"/>
      <c r="L1" s="27"/>
      <c r="M1" s="27"/>
      <c r="N1" s="27"/>
      <c r="O1" s="27"/>
      <c r="P1" s="836" t="s">
        <v>60</v>
      </c>
      <c r="Q1" s="836"/>
    </row>
    <row r="2" spans="1:17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</row>
    <row r="3" spans="1:17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</row>
    <row r="4" spans="1:17" customFormat="1" ht="10.5" customHeight="1" x14ac:dyDescent="0.2"/>
    <row r="5" spans="1:17" x14ac:dyDescent="0.2">
      <c r="A5" s="19"/>
      <c r="B5" s="19"/>
      <c r="C5" s="19"/>
      <c r="D5" s="19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8"/>
      <c r="Q5" s="16"/>
    </row>
    <row r="6" spans="1:17" ht="18" customHeight="1" x14ac:dyDescent="0.25">
      <c r="A6" s="839" t="s">
        <v>772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</row>
    <row r="7" spans="1:17" ht="9.75" customHeight="1" x14ac:dyDescent="0.2"/>
    <row r="8" spans="1:17" ht="0.75" customHeight="1" x14ac:dyDescent="0.2"/>
    <row r="9" spans="1:17" x14ac:dyDescent="0.2">
      <c r="A9" s="27" t="s">
        <v>870</v>
      </c>
      <c r="B9" s="27"/>
      <c r="C9" s="10"/>
      <c r="D9" s="10"/>
      <c r="Q9" s="25" t="s">
        <v>19</v>
      </c>
    </row>
    <row r="10" spans="1:17" ht="15.75" x14ac:dyDescent="0.25">
      <c r="A10" s="9"/>
      <c r="N10" s="866" t="s">
        <v>1042</v>
      </c>
      <c r="O10" s="866"/>
      <c r="P10" s="866"/>
      <c r="Q10" s="866"/>
    </row>
    <row r="11" spans="1:17" ht="28.5" customHeight="1" x14ac:dyDescent="0.2">
      <c r="A11" s="834" t="s">
        <v>2</v>
      </c>
      <c r="B11" s="834" t="s">
        <v>3</v>
      </c>
      <c r="C11" s="755" t="s">
        <v>689</v>
      </c>
      <c r="D11" s="755"/>
      <c r="E11" s="755"/>
      <c r="F11" s="755" t="s">
        <v>690</v>
      </c>
      <c r="G11" s="755"/>
      <c r="H11" s="755"/>
      <c r="I11" s="785" t="s">
        <v>377</v>
      </c>
      <c r="J11" s="786"/>
      <c r="K11" s="903"/>
      <c r="L11" s="785" t="s">
        <v>87</v>
      </c>
      <c r="M11" s="786"/>
      <c r="N11" s="903"/>
      <c r="O11" s="900" t="s">
        <v>1125</v>
      </c>
      <c r="P11" s="901"/>
      <c r="Q11" s="902"/>
    </row>
    <row r="12" spans="1:17" ht="39.75" customHeight="1" x14ac:dyDescent="0.2">
      <c r="A12" s="835"/>
      <c r="B12" s="835"/>
      <c r="C12" s="307" t="s">
        <v>109</v>
      </c>
      <c r="D12" s="307" t="s">
        <v>768</v>
      </c>
      <c r="E12" s="330" t="s">
        <v>16</v>
      </c>
      <c r="F12" s="307" t="s">
        <v>109</v>
      </c>
      <c r="G12" s="307" t="s">
        <v>769</v>
      </c>
      <c r="H12" s="330" t="s">
        <v>16</v>
      </c>
      <c r="I12" s="307" t="s">
        <v>109</v>
      </c>
      <c r="J12" s="307" t="s">
        <v>769</v>
      </c>
      <c r="K12" s="330" t="s">
        <v>16</v>
      </c>
      <c r="L12" s="307" t="s">
        <v>109</v>
      </c>
      <c r="M12" s="307" t="s">
        <v>769</v>
      </c>
      <c r="N12" s="330" t="s">
        <v>16</v>
      </c>
      <c r="O12" s="307" t="s">
        <v>234</v>
      </c>
      <c r="P12" s="307" t="s">
        <v>770</v>
      </c>
      <c r="Q12" s="307" t="s">
        <v>110</v>
      </c>
    </row>
    <row r="13" spans="1:17" s="58" customFormat="1" x14ac:dyDescent="0.2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  <c r="P13" s="56">
        <v>16</v>
      </c>
      <c r="Q13" s="56">
        <v>17</v>
      </c>
    </row>
    <row r="14" spans="1:17" ht="15" customHeight="1" x14ac:dyDescent="0.2">
      <c r="A14" s="250">
        <v>1</v>
      </c>
      <c r="B14" s="252" t="s">
        <v>822</v>
      </c>
      <c r="C14" s="393">
        <v>650.64957600000002</v>
      </c>
      <c r="D14" s="393">
        <v>432.89185500000002</v>
      </c>
      <c r="E14" s="422">
        <f t="shared" ref="E14:E36" si="0">SUM(C14:D14)</f>
        <v>1083.5414310000001</v>
      </c>
      <c r="F14" s="393">
        <v>182.20000000000005</v>
      </c>
      <c r="G14" s="393">
        <v>316.72999999999996</v>
      </c>
      <c r="H14" s="422">
        <f t="shared" ref="H14:H36" si="1">SUM(F14:G14)</f>
        <v>498.93</v>
      </c>
      <c r="I14" s="393">
        <v>468.44957599999998</v>
      </c>
      <c r="J14" s="393">
        <v>312.29971733333332</v>
      </c>
      <c r="K14" s="422">
        <f>I14+J14</f>
        <v>780.7492933333333</v>
      </c>
      <c r="L14" s="393">
        <v>541.22894478450007</v>
      </c>
      <c r="M14" s="393">
        <v>360.81929652300005</v>
      </c>
      <c r="N14" s="422">
        <f>L14+M14</f>
        <v>902.04824130750012</v>
      </c>
      <c r="O14" s="393">
        <f>F14+I14-L14</f>
        <v>109.42063121549995</v>
      </c>
      <c r="P14" s="393">
        <f>G14+J14-M14</f>
        <v>268.21042081033329</v>
      </c>
      <c r="Q14" s="422">
        <f>O14+P14</f>
        <v>377.63105202583324</v>
      </c>
    </row>
    <row r="15" spans="1:17" ht="15" customHeight="1" x14ac:dyDescent="0.2">
      <c r="A15" s="250">
        <v>2</v>
      </c>
      <c r="B15" s="252" t="s">
        <v>823</v>
      </c>
      <c r="C15" s="393">
        <v>1415.498936</v>
      </c>
      <c r="D15" s="393">
        <v>941.76340500000003</v>
      </c>
      <c r="E15" s="422">
        <f t="shared" si="0"/>
        <v>2357.2623410000001</v>
      </c>
      <c r="F15" s="393">
        <v>228.53631581652348</v>
      </c>
      <c r="G15" s="393">
        <v>233.9524749058296</v>
      </c>
      <c r="H15" s="422">
        <f t="shared" si="1"/>
        <v>462.48879072235309</v>
      </c>
      <c r="I15" s="393">
        <v>1186.9626201834765</v>
      </c>
      <c r="J15" s="393">
        <v>791.30841345565102</v>
      </c>
      <c r="K15" s="422">
        <f t="shared" ref="K15:K38" si="2">I15+J15</f>
        <v>1978.2710336391274</v>
      </c>
      <c r="L15" s="393">
        <v>1264.4355197124003</v>
      </c>
      <c r="M15" s="393">
        <v>842.95701314160021</v>
      </c>
      <c r="N15" s="422">
        <f t="shared" ref="N15:N36" si="3">L15+M15</f>
        <v>2107.3925328540004</v>
      </c>
      <c r="O15" s="393">
        <f t="shared" ref="O15:O37" si="4">F15+I15-L15</f>
        <v>151.06341628759969</v>
      </c>
      <c r="P15" s="393">
        <f t="shared" ref="P15:P37" si="5">G15+J15-M15</f>
        <v>182.30387521988052</v>
      </c>
      <c r="Q15" s="422">
        <f t="shared" ref="Q15:Q37" si="6">O15+P15</f>
        <v>333.36729150748022</v>
      </c>
    </row>
    <row r="16" spans="1:17" ht="15" customHeight="1" x14ac:dyDescent="0.2">
      <c r="A16" s="250">
        <v>3</v>
      </c>
      <c r="B16" s="252" t="s">
        <v>824</v>
      </c>
      <c r="C16" s="393">
        <v>2036.3108880000002</v>
      </c>
      <c r="D16" s="393">
        <v>1354.803615</v>
      </c>
      <c r="E16" s="422">
        <f t="shared" si="0"/>
        <v>3391.1145030000002</v>
      </c>
      <c r="F16" s="393">
        <v>137.09799999999996</v>
      </c>
      <c r="G16" s="393">
        <v>105.27199999999993</v>
      </c>
      <c r="H16" s="422">
        <f t="shared" si="1"/>
        <v>242.36999999999989</v>
      </c>
      <c r="I16" s="393">
        <v>1899.2128880000002</v>
      </c>
      <c r="J16" s="393">
        <v>1266.1419253333336</v>
      </c>
      <c r="K16" s="422">
        <f t="shared" si="2"/>
        <v>3165.3548133333338</v>
      </c>
      <c r="L16" s="393">
        <v>1725.3990591264001</v>
      </c>
      <c r="M16" s="393">
        <v>1150.2660394176</v>
      </c>
      <c r="N16" s="422">
        <f t="shared" si="3"/>
        <v>2875.6650985440001</v>
      </c>
      <c r="O16" s="393">
        <f t="shared" si="4"/>
        <v>310.91182887360014</v>
      </c>
      <c r="P16" s="393">
        <f t="shared" si="5"/>
        <v>221.14788591573347</v>
      </c>
      <c r="Q16" s="422">
        <f t="shared" si="6"/>
        <v>532.05971478933361</v>
      </c>
    </row>
    <row r="17" spans="1:17" ht="15" customHeight="1" x14ac:dyDescent="0.2">
      <c r="A17" s="250">
        <v>4</v>
      </c>
      <c r="B17" s="252" t="s">
        <v>825</v>
      </c>
      <c r="C17" s="393">
        <v>2175.6653120000001</v>
      </c>
      <c r="D17" s="393">
        <v>1447.51926</v>
      </c>
      <c r="E17" s="422">
        <f t="shared" si="0"/>
        <v>3623.1845720000001</v>
      </c>
      <c r="F17" s="393">
        <v>326.8907765569702</v>
      </c>
      <c r="G17" s="393">
        <v>83.079999999999927</v>
      </c>
      <c r="H17" s="422">
        <f t="shared" si="1"/>
        <v>409.97077655697012</v>
      </c>
      <c r="I17" s="393">
        <v>1848.7745354430299</v>
      </c>
      <c r="J17" s="393">
        <v>1232.5163569620199</v>
      </c>
      <c r="K17" s="422">
        <f t="shared" si="2"/>
        <v>3081.2908924050498</v>
      </c>
      <c r="L17" s="393">
        <v>1818.4763366868003</v>
      </c>
      <c r="M17" s="393">
        <v>1212.3175577912004</v>
      </c>
      <c r="N17" s="422">
        <f t="shared" si="3"/>
        <v>3030.7938944780008</v>
      </c>
      <c r="O17" s="393">
        <f t="shared" si="4"/>
        <v>357.18897531319976</v>
      </c>
      <c r="P17" s="393">
        <f t="shared" si="5"/>
        <v>103.27879917081941</v>
      </c>
      <c r="Q17" s="422">
        <f t="shared" si="6"/>
        <v>460.46777448401917</v>
      </c>
    </row>
    <row r="18" spans="1:17" ht="15" customHeight="1" x14ac:dyDescent="0.2">
      <c r="A18" s="250">
        <v>5</v>
      </c>
      <c r="B18" s="252" t="s">
        <v>826</v>
      </c>
      <c r="C18" s="393">
        <v>1326.6648399999999</v>
      </c>
      <c r="D18" s="393">
        <v>882.66007500000001</v>
      </c>
      <c r="E18" s="422">
        <f t="shared" si="0"/>
        <v>2209.3249150000001</v>
      </c>
      <c r="F18" s="393">
        <v>692.32600000000002</v>
      </c>
      <c r="G18" s="393">
        <v>612.94399999999996</v>
      </c>
      <c r="H18" s="422">
        <f t="shared" si="1"/>
        <v>1305.27</v>
      </c>
      <c r="I18" s="393">
        <v>634.33883999999989</v>
      </c>
      <c r="J18" s="393">
        <v>422.89255999999995</v>
      </c>
      <c r="K18" s="422">
        <f t="shared" si="2"/>
        <v>1057.2313999999999</v>
      </c>
      <c r="L18" s="393">
        <v>1137.0953472522001</v>
      </c>
      <c r="M18" s="393">
        <v>758.06356483480022</v>
      </c>
      <c r="N18" s="422">
        <f t="shared" si="3"/>
        <v>1895.1589120870003</v>
      </c>
      <c r="O18" s="393">
        <f t="shared" si="4"/>
        <v>189.56949274779981</v>
      </c>
      <c r="P18" s="393">
        <f t="shared" si="5"/>
        <v>277.77299516519975</v>
      </c>
      <c r="Q18" s="422">
        <f t="shared" si="6"/>
        <v>467.34248791299956</v>
      </c>
    </row>
    <row r="19" spans="1:17" ht="15" customHeight="1" x14ac:dyDescent="0.2">
      <c r="A19" s="250">
        <v>6</v>
      </c>
      <c r="B19" s="252" t="s">
        <v>827</v>
      </c>
      <c r="C19" s="393">
        <v>772.33871199999999</v>
      </c>
      <c r="D19" s="393">
        <v>513.85438499999998</v>
      </c>
      <c r="E19" s="422">
        <f t="shared" si="0"/>
        <v>1286.1930969999999</v>
      </c>
      <c r="F19" s="393">
        <v>269.16717472085679</v>
      </c>
      <c r="G19" s="393">
        <v>273.91502343188301</v>
      </c>
      <c r="H19" s="422">
        <f t="shared" si="1"/>
        <v>543.08219815273981</v>
      </c>
      <c r="I19" s="393">
        <v>503.17153727914319</v>
      </c>
      <c r="J19" s="393">
        <v>335.44769151942882</v>
      </c>
      <c r="K19" s="422">
        <f t="shared" si="2"/>
        <v>838.61922879857207</v>
      </c>
      <c r="L19" s="393">
        <v>665.21906976839989</v>
      </c>
      <c r="M19" s="393">
        <v>443.47937984559996</v>
      </c>
      <c r="N19" s="422">
        <f t="shared" si="3"/>
        <v>1108.6984496139999</v>
      </c>
      <c r="O19" s="393">
        <f t="shared" si="4"/>
        <v>107.1196422316001</v>
      </c>
      <c r="P19" s="393">
        <f t="shared" si="5"/>
        <v>165.88333510571181</v>
      </c>
      <c r="Q19" s="422">
        <f t="shared" si="6"/>
        <v>273.0029773373119</v>
      </c>
    </row>
    <row r="20" spans="1:17" ht="15" customHeight="1" x14ac:dyDescent="0.2">
      <c r="A20" s="250">
        <v>7</v>
      </c>
      <c r="B20" s="252" t="s">
        <v>828</v>
      </c>
      <c r="C20" s="393">
        <v>2121.9165200000002</v>
      </c>
      <c r="D20" s="393">
        <v>1411.758975</v>
      </c>
      <c r="E20" s="422">
        <f t="shared" si="0"/>
        <v>3533.6754950000004</v>
      </c>
      <c r="F20" s="393">
        <v>155.36799999999994</v>
      </c>
      <c r="G20" s="393">
        <v>334.02200000000005</v>
      </c>
      <c r="H20" s="422">
        <f t="shared" si="1"/>
        <v>489.39</v>
      </c>
      <c r="I20" s="393">
        <v>1966.5485200000003</v>
      </c>
      <c r="J20" s="393">
        <v>1311.0323466666669</v>
      </c>
      <c r="K20" s="422">
        <f t="shared" si="2"/>
        <v>3277.5808666666671</v>
      </c>
      <c r="L20" s="393">
        <v>1826.1328223061003</v>
      </c>
      <c r="M20" s="393">
        <v>1217.4218815374004</v>
      </c>
      <c r="N20" s="422">
        <f t="shared" si="3"/>
        <v>3043.5547038435006</v>
      </c>
      <c r="O20" s="393">
        <f t="shared" si="4"/>
        <v>295.78369769389997</v>
      </c>
      <c r="P20" s="393">
        <f t="shared" si="5"/>
        <v>427.63246512926639</v>
      </c>
      <c r="Q20" s="422">
        <f t="shared" si="6"/>
        <v>723.41616282316636</v>
      </c>
    </row>
    <row r="21" spans="1:17" ht="15" customHeight="1" x14ac:dyDescent="0.2">
      <c r="A21" s="250">
        <v>8</v>
      </c>
      <c r="B21" s="252" t="s">
        <v>829</v>
      </c>
      <c r="C21" s="393">
        <v>322.96048000000002</v>
      </c>
      <c r="D21" s="393">
        <v>214.87289999999999</v>
      </c>
      <c r="E21" s="422">
        <f t="shared" si="0"/>
        <v>537.83338000000003</v>
      </c>
      <c r="F21" s="393">
        <v>87.535155072097325</v>
      </c>
      <c r="G21" s="393">
        <v>102.05053061281453</v>
      </c>
      <c r="H21" s="422">
        <f t="shared" si="1"/>
        <v>189.58568568491185</v>
      </c>
      <c r="I21" s="393">
        <v>235.42532492790269</v>
      </c>
      <c r="J21" s="393">
        <v>156.95021661860179</v>
      </c>
      <c r="K21" s="422">
        <f t="shared" si="2"/>
        <v>392.37554154650445</v>
      </c>
      <c r="L21" s="393">
        <v>254.86848211440002</v>
      </c>
      <c r="M21" s="393">
        <v>169.91232140960005</v>
      </c>
      <c r="N21" s="422">
        <f t="shared" si="3"/>
        <v>424.78080352400008</v>
      </c>
      <c r="O21" s="393">
        <f t="shared" si="4"/>
        <v>68.091997885599994</v>
      </c>
      <c r="P21" s="393">
        <f t="shared" si="5"/>
        <v>89.088425821816259</v>
      </c>
      <c r="Q21" s="422">
        <f t="shared" si="6"/>
        <v>157.18042370741625</v>
      </c>
    </row>
    <row r="22" spans="1:17" ht="15" customHeight="1" x14ac:dyDescent="0.2">
      <c r="A22" s="250">
        <v>9</v>
      </c>
      <c r="B22" s="252" t="s">
        <v>830</v>
      </c>
      <c r="C22" s="393">
        <v>1424.7166</v>
      </c>
      <c r="D22" s="393">
        <v>947.89612499999998</v>
      </c>
      <c r="E22" s="422">
        <f t="shared" si="0"/>
        <v>2372.612725</v>
      </c>
      <c r="F22" s="393">
        <v>279.54193535903232</v>
      </c>
      <c r="G22" s="393">
        <v>285.28795116880099</v>
      </c>
      <c r="H22" s="422">
        <f t="shared" si="1"/>
        <v>564.82988652783331</v>
      </c>
      <c r="I22" s="393">
        <v>1145.1746646409676</v>
      </c>
      <c r="J22" s="393">
        <v>763.4497764273118</v>
      </c>
      <c r="K22" s="422">
        <f t="shared" si="2"/>
        <v>1908.6244410682793</v>
      </c>
      <c r="L22" s="393">
        <v>1352.3892532499999</v>
      </c>
      <c r="M22" s="393">
        <v>901.59283550000009</v>
      </c>
      <c r="N22" s="422">
        <f t="shared" si="3"/>
        <v>2253.98208875</v>
      </c>
      <c r="O22" s="393">
        <f t="shared" si="4"/>
        <v>72.327346750000061</v>
      </c>
      <c r="P22" s="393">
        <f t="shared" si="5"/>
        <v>147.1448920961127</v>
      </c>
      <c r="Q22" s="422">
        <f t="shared" si="6"/>
        <v>219.47223884611276</v>
      </c>
    </row>
    <row r="23" spans="1:17" ht="15" customHeight="1" x14ac:dyDescent="0.2">
      <c r="A23" s="250">
        <v>10</v>
      </c>
      <c r="B23" s="252" t="s">
        <v>831</v>
      </c>
      <c r="C23" s="393">
        <v>1791.7747040000002</v>
      </c>
      <c r="D23" s="393">
        <v>1192.10817</v>
      </c>
      <c r="E23" s="422">
        <f t="shared" si="0"/>
        <v>2983.8828739999999</v>
      </c>
      <c r="F23" s="393">
        <v>68.943372180554434</v>
      </c>
      <c r="G23" s="393">
        <v>33.942477362832165</v>
      </c>
      <c r="H23" s="422">
        <f t="shared" si="1"/>
        <v>102.8858495433866</v>
      </c>
      <c r="I23" s="393">
        <v>1722.8313318194457</v>
      </c>
      <c r="J23" s="393">
        <v>1148.5542212129637</v>
      </c>
      <c r="K23" s="422">
        <f t="shared" si="2"/>
        <v>2871.3855530324095</v>
      </c>
      <c r="L23" s="393">
        <v>1653.7275664282799</v>
      </c>
      <c r="M23" s="393">
        <v>1102.4850442855202</v>
      </c>
      <c r="N23" s="422">
        <f t="shared" si="3"/>
        <v>2756.2126107138001</v>
      </c>
      <c r="O23" s="393">
        <f t="shared" si="4"/>
        <v>138.04713757172021</v>
      </c>
      <c r="P23" s="393">
        <f t="shared" si="5"/>
        <v>80.011654290275828</v>
      </c>
      <c r="Q23" s="422">
        <f t="shared" si="6"/>
        <v>218.05879186199604</v>
      </c>
    </row>
    <row r="24" spans="1:17" ht="15" customHeight="1" x14ac:dyDescent="0.2">
      <c r="A24" s="250">
        <v>11</v>
      </c>
      <c r="B24" s="252" t="s">
        <v>832</v>
      </c>
      <c r="C24" s="393">
        <v>900.09119999999996</v>
      </c>
      <c r="D24" s="393">
        <v>598.851</v>
      </c>
      <c r="E24" s="422">
        <f t="shared" si="0"/>
        <v>1498.9422</v>
      </c>
      <c r="F24" s="393">
        <v>-4.5830000000000837</v>
      </c>
      <c r="G24" s="393">
        <v>498.42999999999989</v>
      </c>
      <c r="H24" s="422">
        <f t="shared" si="1"/>
        <v>493.84699999999981</v>
      </c>
      <c r="I24" s="393">
        <v>904.67420000000004</v>
      </c>
      <c r="J24" s="393">
        <v>603.11613333333332</v>
      </c>
      <c r="K24" s="422">
        <f t="shared" si="2"/>
        <v>1507.7903333333334</v>
      </c>
      <c r="L24" s="393">
        <v>822.46958513999982</v>
      </c>
      <c r="M24" s="393">
        <v>548.31305675999999</v>
      </c>
      <c r="N24" s="422">
        <f t="shared" si="3"/>
        <v>1370.7826418999998</v>
      </c>
      <c r="O24" s="393">
        <f t="shared" si="4"/>
        <v>77.621614860000136</v>
      </c>
      <c r="P24" s="393">
        <f t="shared" si="5"/>
        <v>553.23307657333328</v>
      </c>
      <c r="Q24" s="422">
        <f t="shared" si="6"/>
        <v>630.85469143333341</v>
      </c>
    </row>
    <row r="25" spans="1:17" ht="15" customHeight="1" x14ac:dyDescent="0.2">
      <c r="A25" s="250">
        <v>12</v>
      </c>
      <c r="B25" s="252" t="s">
        <v>833</v>
      </c>
      <c r="C25" s="393">
        <v>778.46480799999995</v>
      </c>
      <c r="D25" s="393">
        <v>517.93021499999998</v>
      </c>
      <c r="E25" s="422">
        <f t="shared" si="0"/>
        <v>1296.395023</v>
      </c>
      <c r="F25" s="393">
        <v>192.04000000000008</v>
      </c>
      <c r="G25" s="393">
        <v>61.654089173936313</v>
      </c>
      <c r="H25" s="422">
        <f t="shared" si="1"/>
        <v>253.69408917393639</v>
      </c>
      <c r="I25" s="393">
        <v>586.42480799999987</v>
      </c>
      <c r="J25" s="393">
        <v>390.94987199999991</v>
      </c>
      <c r="K25" s="422">
        <f t="shared" si="2"/>
        <v>977.37467999999978</v>
      </c>
      <c r="L25" s="393">
        <v>640.70434826706003</v>
      </c>
      <c r="M25" s="393">
        <v>427.13623217804007</v>
      </c>
      <c r="N25" s="422">
        <f t="shared" si="3"/>
        <v>1067.8405804451002</v>
      </c>
      <c r="O25" s="393">
        <f t="shared" si="4"/>
        <v>137.76045973293992</v>
      </c>
      <c r="P25" s="393">
        <f t="shared" si="5"/>
        <v>25.467728995896152</v>
      </c>
      <c r="Q25" s="422">
        <f t="shared" si="6"/>
        <v>163.22818872883607</v>
      </c>
    </row>
    <row r="26" spans="1:17" ht="15" customHeight="1" x14ac:dyDescent="0.2">
      <c r="A26" s="250">
        <v>13</v>
      </c>
      <c r="B26" s="252" t="s">
        <v>834</v>
      </c>
      <c r="C26" s="393">
        <v>2482.831416</v>
      </c>
      <c r="D26" s="393">
        <v>1651.8838049999999</v>
      </c>
      <c r="E26" s="422">
        <f t="shared" si="0"/>
        <v>4134.7152210000004</v>
      </c>
      <c r="F26" s="393">
        <v>16.690828326829205</v>
      </c>
      <c r="G26" s="393">
        <v>83.413217019070316</v>
      </c>
      <c r="H26" s="422">
        <f t="shared" si="1"/>
        <v>100.10404534589952</v>
      </c>
      <c r="I26" s="393">
        <v>2466.1405876731706</v>
      </c>
      <c r="J26" s="393">
        <v>1644.0937251154471</v>
      </c>
      <c r="K26" s="422">
        <f t="shared" si="2"/>
        <v>4110.2343127886179</v>
      </c>
      <c r="L26" s="393">
        <v>2072.9808232005603</v>
      </c>
      <c r="M26" s="393">
        <v>1381.9872154670402</v>
      </c>
      <c r="N26" s="422">
        <f t="shared" si="3"/>
        <v>3454.9680386676005</v>
      </c>
      <c r="O26" s="393">
        <f t="shared" si="4"/>
        <v>409.85059279943971</v>
      </c>
      <c r="P26" s="393">
        <f t="shared" si="5"/>
        <v>345.51972666747724</v>
      </c>
      <c r="Q26" s="422">
        <f t="shared" si="6"/>
        <v>755.37031946691695</v>
      </c>
    </row>
    <row r="27" spans="1:17" ht="15" customHeight="1" x14ac:dyDescent="0.2">
      <c r="A27" s="250">
        <v>14</v>
      </c>
      <c r="B27" s="252" t="s">
        <v>835</v>
      </c>
      <c r="C27" s="393">
        <v>3551.11076</v>
      </c>
      <c r="D27" s="393">
        <v>2362.6341750000001</v>
      </c>
      <c r="E27" s="422">
        <f t="shared" si="0"/>
        <v>5913.7449350000006</v>
      </c>
      <c r="F27" s="393">
        <v>170.65433137000036</v>
      </c>
      <c r="G27" s="393">
        <v>220.58288757999981</v>
      </c>
      <c r="H27" s="422">
        <f t="shared" si="1"/>
        <v>391.23721895000017</v>
      </c>
      <c r="I27" s="393">
        <v>3380.4564286299997</v>
      </c>
      <c r="J27" s="393">
        <v>2253.6376190866663</v>
      </c>
      <c r="K27" s="422">
        <f t="shared" si="2"/>
        <v>5634.094047716666</v>
      </c>
      <c r="L27" s="393">
        <v>3296.3214267690005</v>
      </c>
      <c r="M27" s="393">
        <v>2197.5476178460008</v>
      </c>
      <c r="N27" s="422">
        <f t="shared" si="3"/>
        <v>5493.8690446150013</v>
      </c>
      <c r="O27" s="393">
        <f t="shared" si="4"/>
        <v>254.78933323099955</v>
      </c>
      <c r="P27" s="393">
        <f t="shared" si="5"/>
        <v>276.67288882066532</v>
      </c>
      <c r="Q27" s="422">
        <f t="shared" si="6"/>
        <v>531.46222205166487</v>
      </c>
    </row>
    <row r="28" spans="1:17" s="251" customFormat="1" ht="15" customHeight="1" x14ac:dyDescent="0.2">
      <c r="A28" s="250">
        <v>15</v>
      </c>
      <c r="B28" s="252" t="s">
        <v>836</v>
      </c>
      <c r="C28" s="393">
        <v>2423.2303200000001</v>
      </c>
      <c r="D28" s="393">
        <v>1612.2298499999999</v>
      </c>
      <c r="E28" s="422">
        <f t="shared" si="0"/>
        <v>4035.4601700000003</v>
      </c>
      <c r="F28" s="393">
        <v>1005.6138905858825</v>
      </c>
      <c r="G28" s="393">
        <v>434.2055760952569</v>
      </c>
      <c r="H28" s="422">
        <f t="shared" si="1"/>
        <v>1439.8194666811394</v>
      </c>
      <c r="I28" s="393">
        <v>1417.6164294141176</v>
      </c>
      <c r="J28" s="393">
        <v>945.07761960941173</v>
      </c>
      <c r="K28" s="422">
        <f t="shared" si="2"/>
        <v>2362.6940490235293</v>
      </c>
      <c r="L28" s="393">
        <v>2053.0949999999998</v>
      </c>
      <c r="M28" s="393">
        <v>1368.73</v>
      </c>
      <c r="N28" s="422">
        <f t="shared" si="3"/>
        <v>3421.8249999999998</v>
      </c>
      <c r="O28" s="393">
        <f t="shared" si="4"/>
        <v>370.13532000000032</v>
      </c>
      <c r="P28" s="393">
        <f t="shared" si="5"/>
        <v>10.553195704668724</v>
      </c>
      <c r="Q28" s="422">
        <f t="shared" si="6"/>
        <v>380.68851570466904</v>
      </c>
    </row>
    <row r="29" spans="1:17" s="251" customFormat="1" ht="15" customHeight="1" x14ac:dyDescent="0.2">
      <c r="A29" s="250">
        <v>16</v>
      </c>
      <c r="B29" s="252" t="s">
        <v>837</v>
      </c>
      <c r="C29" s="393">
        <v>2536.1923360000001</v>
      </c>
      <c r="D29" s="393">
        <v>1687.3860299999999</v>
      </c>
      <c r="E29" s="422">
        <f t="shared" si="0"/>
        <v>4223.5783659999997</v>
      </c>
      <c r="F29" s="393">
        <v>680.77571496472274</v>
      </c>
      <c r="G29" s="393">
        <v>407.70547759593637</v>
      </c>
      <c r="H29" s="422">
        <f t="shared" si="1"/>
        <v>1088.4811925606591</v>
      </c>
      <c r="I29" s="393">
        <v>1855.4166210352773</v>
      </c>
      <c r="J29" s="393">
        <v>1236.9444140235182</v>
      </c>
      <c r="K29" s="422">
        <f t="shared" si="2"/>
        <v>3092.3610350587956</v>
      </c>
      <c r="L29" s="393">
        <v>2369.1740486240396</v>
      </c>
      <c r="M29" s="393">
        <v>1579.4493657493599</v>
      </c>
      <c r="N29" s="422">
        <f t="shared" si="3"/>
        <v>3948.6234143733996</v>
      </c>
      <c r="O29" s="393">
        <f t="shared" si="4"/>
        <v>167.01828737596043</v>
      </c>
      <c r="P29" s="393">
        <f t="shared" si="5"/>
        <v>65.20052587009468</v>
      </c>
      <c r="Q29" s="422">
        <f t="shared" si="6"/>
        <v>232.21881324605511</v>
      </c>
    </row>
    <row r="30" spans="1:17" s="251" customFormat="1" ht="15" customHeight="1" x14ac:dyDescent="0.2">
      <c r="A30" s="250">
        <v>17</v>
      </c>
      <c r="B30" s="252" t="s">
        <v>838</v>
      </c>
      <c r="C30" s="393">
        <v>2237.0859840000003</v>
      </c>
      <c r="D30" s="393">
        <v>1488.38382</v>
      </c>
      <c r="E30" s="422">
        <f t="shared" si="0"/>
        <v>3725.4698040000003</v>
      </c>
      <c r="F30" s="393">
        <v>459.62674211273088</v>
      </c>
      <c r="G30" s="393">
        <v>256.83830932621458</v>
      </c>
      <c r="H30" s="422">
        <f t="shared" si="1"/>
        <v>716.46505143894547</v>
      </c>
      <c r="I30" s="393">
        <v>1777.4592418872694</v>
      </c>
      <c r="J30" s="393">
        <v>1184.9728279248463</v>
      </c>
      <c r="K30" s="422">
        <f t="shared" si="2"/>
        <v>2962.4320698121155</v>
      </c>
      <c r="L30" s="393">
        <v>1994.9890800420003</v>
      </c>
      <c r="M30" s="393">
        <v>1329.9927200280003</v>
      </c>
      <c r="N30" s="422">
        <f t="shared" si="3"/>
        <v>3324.9818000700006</v>
      </c>
      <c r="O30" s="393">
        <f t="shared" si="4"/>
        <v>242.09690395799998</v>
      </c>
      <c r="P30" s="393">
        <f t="shared" si="5"/>
        <v>111.81841722306058</v>
      </c>
      <c r="Q30" s="422">
        <f t="shared" si="6"/>
        <v>353.91532118106056</v>
      </c>
    </row>
    <row r="31" spans="1:17" s="251" customFormat="1" ht="15" customHeight="1" x14ac:dyDescent="0.2">
      <c r="A31" s="250">
        <v>18</v>
      </c>
      <c r="B31" s="252" t="s">
        <v>839</v>
      </c>
      <c r="C31" s="393">
        <v>3040.1122160000004</v>
      </c>
      <c r="D31" s="393">
        <v>2022.655305</v>
      </c>
      <c r="E31" s="422">
        <f t="shared" si="0"/>
        <v>5062.7675210000007</v>
      </c>
      <c r="F31" s="393">
        <v>-451.91330761996505</v>
      </c>
      <c r="G31" s="393">
        <v>661.41388268379842</v>
      </c>
      <c r="H31" s="422">
        <f t="shared" si="1"/>
        <v>209.50057506383337</v>
      </c>
      <c r="I31" s="393">
        <v>3492.0255236199655</v>
      </c>
      <c r="J31" s="393">
        <v>2328.0170157466437</v>
      </c>
      <c r="K31" s="422">
        <f t="shared" si="2"/>
        <v>5820.0425393666092</v>
      </c>
      <c r="L31" s="393">
        <v>2840.2125792810007</v>
      </c>
      <c r="M31" s="393">
        <v>1893.4750528540005</v>
      </c>
      <c r="N31" s="422">
        <f t="shared" si="3"/>
        <v>4733.687632135001</v>
      </c>
      <c r="O31" s="393">
        <f t="shared" si="4"/>
        <v>199.89963671899977</v>
      </c>
      <c r="P31" s="393">
        <f t="shared" si="5"/>
        <v>1095.9558455764416</v>
      </c>
      <c r="Q31" s="422">
        <f t="shared" si="6"/>
        <v>1295.8554822954413</v>
      </c>
    </row>
    <row r="32" spans="1:17" s="251" customFormat="1" ht="15" customHeight="1" x14ac:dyDescent="0.2">
      <c r="A32" s="250">
        <v>19</v>
      </c>
      <c r="B32" s="252" t="s">
        <v>840</v>
      </c>
      <c r="C32" s="393">
        <v>4630.8608480000003</v>
      </c>
      <c r="D32" s="393">
        <v>3081.01629</v>
      </c>
      <c r="E32" s="422">
        <f t="shared" si="0"/>
        <v>7711.8771379999998</v>
      </c>
      <c r="F32" s="393">
        <v>-696.51995374522039</v>
      </c>
      <c r="G32" s="393">
        <v>1374.2120970052588</v>
      </c>
      <c r="H32" s="422">
        <f t="shared" si="1"/>
        <v>677.69214326003839</v>
      </c>
      <c r="I32" s="393">
        <v>5327.3808017452211</v>
      </c>
      <c r="J32" s="393">
        <v>3551.5872011634806</v>
      </c>
      <c r="K32" s="422">
        <f t="shared" si="2"/>
        <v>8878.9680029087012</v>
      </c>
      <c r="L32" s="393">
        <v>4293.0477651818401</v>
      </c>
      <c r="M32" s="393">
        <v>2862.0318434545602</v>
      </c>
      <c r="N32" s="422">
        <f t="shared" si="3"/>
        <v>7155.0796086364007</v>
      </c>
      <c r="O32" s="393">
        <f t="shared" si="4"/>
        <v>337.81308281816018</v>
      </c>
      <c r="P32" s="393">
        <f t="shared" si="5"/>
        <v>2063.7674547141792</v>
      </c>
      <c r="Q32" s="422">
        <f t="shared" si="6"/>
        <v>2401.5805375323393</v>
      </c>
    </row>
    <row r="33" spans="1:17" s="251" customFormat="1" ht="15" customHeight="1" x14ac:dyDescent="0.2">
      <c r="A33" s="250">
        <v>20</v>
      </c>
      <c r="B33" s="252" t="s">
        <v>841</v>
      </c>
      <c r="C33" s="393">
        <v>1686.5530159999998</v>
      </c>
      <c r="D33" s="393">
        <v>1122.101805</v>
      </c>
      <c r="E33" s="422">
        <f t="shared" si="0"/>
        <v>2808.6548210000001</v>
      </c>
      <c r="F33" s="393">
        <v>226.64886924349571</v>
      </c>
      <c r="G33" s="393">
        <v>10.727738864152798</v>
      </c>
      <c r="H33" s="422">
        <f t="shared" si="1"/>
        <v>237.37660810764851</v>
      </c>
      <c r="I33" s="393">
        <v>1459.9041467565041</v>
      </c>
      <c r="J33" s="393">
        <v>973.26943117100279</v>
      </c>
      <c r="K33" s="422">
        <f t="shared" si="2"/>
        <v>2433.1735779275068</v>
      </c>
      <c r="L33" s="393">
        <v>1435.7843444952002</v>
      </c>
      <c r="M33" s="393">
        <v>957.18956299680019</v>
      </c>
      <c r="N33" s="422">
        <f t="shared" si="3"/>
        <v>2392.9739074920003</v>
      </c>
      <c r="O33" s="393">
        <f t="shared" si="4"/>
        <v>250.76867150479961</v>
      </c>
      <c r="P33" s="393">
        <f t="shared" si="5"/>
        <v>26.8076070383554</v>
      </c>
      <c r="Q33" s="422">
        <f t="shared" si="6"/>
        <v>277.57627854315501</v>
      </c>
    </row>
    <row r="34" spans="1:17" s="251" customFormat="1" ht="15" customHeight="1" x14ac:dyDescent="0.2">
      <c r="A34" s="250">
        <v>21</v>
      </c>
      <c r="B34" s="252" t="s">
        <v>842</v>
      </c>
      <c r="C34" s="393">
        <v>445.95583200000004</v>
      </c>
      <c r="D34" s="393">
        <v>296.70448499999998</v>
      </c>
      <c r="E34" s="422">
        <f t="shared" si="0"/>
        <v>742.66031700000008</v>
      </c>
      <c r="F34" s="393">
        <v>48.855862742539955</v>
      </c>
      <c r="G34" s="393">
        <v>36.749212978298999</v>
      </c>
      <c r="H34" s="422">
        <f t="shared" si="1"/>
        <v>85.605075720838954</v>
      </c>
      <c r="I34" s="393">
        <v>397.09996925746009</v>
      </c>
      <c r="J34" s="393">
        <v>264.73331283830674</v>
      </c>
      <c r="K34" s="422">
        <f t="shared" si="2"/>
        <v>661.83328209576689</v>
      </c>
      <c r="L34" s="393">
        <v>388.55987785439999</v>
      </c>
      <c r="M34" s="393">
        <v>259.03991856960005</v>
      </c>
      <c r="N34" s="422">
        <f t="shared" si="3"/>
        <v>647.59979642400003</v>
      </c>
      <c r="O34" s="393">
        <f t="shared" si="4"/>
        <v>57.395954145600058</v>
      </c>
      <c r="P34" s="393">
        <f t="shared" si="5"/>
        <v>42.442607247005697</v>
      </c>
      <c r="Q34" s="422">
        <f t="shared" si="6"/>
        <v>99.838561392605754</v>
      </c>
    </row>
    <row r="35" spans="1:17" s="251" customFormat="1" ht="15" customHeight="1" x14ac:dyDescent="0.2">
      <c r="A35" s="250">
        <v>22</v>
      </c>
      <c r="B35" s="252" t="s">
        <v>843</v>
      </c>
      <c r="C35" s="393">
        <v>1032.8232800000001</v>
      </c>
      <c r="D35" s="393">
        <v>687.16065000000003</v>
      </c>
      <c r="E35" s="422">
        <f t="shared" si="0"/>
        <v>1719.9839300000001</v>
      </c>
      <c r="F35" s="393">
        <v>0</v>
      </c>
      <c r="G35" s="393">
        <v>0</v>
      </c>
      <c r="H35" s="422">
        <f t="shared" si="1"/>
        <v>0</v>
      </c>
      <c r="I35" s="393">
        <v>1032.8232800000001</v>
      </c>
      <c r="J35" s="393">
        <v>688.54885333333334</v>
      </c>
      <c r="K35" s="422">
        <f t="shared" si="2"/>
        <v>1721.3721333333333</v>
      </c>
      <c r="L35" s="393">
        <v>873.06384286799982</v>
      </c>
      <c r="M35" s="393">
        <v>582.042561912</v>
      </c>
      <c r="N35" s="422">
        <f t="shared" si="3"/>
        <v>1455.1064047799998</v>
      </c>
      <c r="O35" s="393">
        <f t="shared" si="4"/>
        <v>159.75943713200024</v>
      </c>
      <c r="P35" s="393">
        <f t="shared" si="5"/>
        <v>106.50629142133334</v>
      </c>
      <c r="Q35" s="422">
        <f t="shared" si="6"/>
        <v>266.26572855333359</v>
      </c>
    </row>
    <row r="36" spans="1:17" ht="15" customHeight="1" x14ac:dyDescent="0.2">
      <c r="A36" s="250">
        <v>23</v>
      </c>
      <c r="B36" s="252" t="s">
        <v>844</v>
      </c>
      <c r="C36" s="393">
        <v>635.75072799999998</v>
      </c>
      <c r="D36" s="393">
        <v>422.97931499999999</v>
      </c>
      <c r="E36" s="422">
        <f t="shared" si="0"/>
        <v>1058.730043</v>
      </c>
      <c r="F36" s="393">
        <v>0</v>
      </c>
      <c r="G36" s="393">
        <v>0</v>
      </c>
      <c r="H36" s="422">
        <f t="shared" si="1"/>
        <v>0</v>
      </c>
      <c r="I36" s="393">
        <v>635.75072799999998</v>
      </c>
      <c r="J36" s="393">
        <v>423.83381866666667</v>
      </c>
      <c r="K36" s="422">
        <f t="shared" si="2"/>
        <v>1059.5845466666667</v>
      </c>
      <c r="L36" s="393">
        <v>524.45251410048002</v>
      </c>
      <c r="M36" s="393">
        <v>349.63500940032003</v>
      </c>
      <c r="N36" s="422">
        <f t="shared" si="3"/>
        <v>874.08752350079999</v>
      </c>
      <c r="O36" s="393">
        <f t="shared" si="4"/>
        <v>111.29821389951996</v>
      </c>
      <c r="P36" s="393">
        <f t="shared" si="5"/>
        <v>74.198809266346643</v>
      </c>
      <c r="Q36" s="422">
        <f t="shared" si="6"/>
        <v>185.49702316586661</v>
      </c>
    </row>
    <row r="37" spans="1:17" ht="15" customHeight="1" x14ac:dyDescent="0.2">
      <c r="A37" s="253">
        <v>24</v>
      </c>
      <c r="B37" s="252" t="s">
        <v>845</v>
      </c>
      <c r="C37" s="393">
        <v>0</v>
      </c>
      <c r="D37" s="393">
        <v>0</v>
      </c>
      <c r="E37" s="422">
        <v>0</v>
      </c>
      <c r="F37" s="393">
        <v>0</v>
      </c>
      <c r="G37" s="393">
        <v>0</v>
      </c>
      <c r="H37" s="422">
        <v>0</v>
      </c>
      <c r="I37" s="393">
        <v>0</v>
      </c>
      <c r="J37" s="393">
        <v>0</v>
      </c>
      <c r="K37" s="422">
        <f t="shared" si="2"/>
        <v>0</v>
      </c>
      <c r="L37" s="393">
        <v>0</v>
      </c>
      <c r="M37" s="393">
        <v>0</v>
      </c>
      <c r="N37" s="422">
        <v>0</v>
      </c>
      <c r="O37" s="282">
        <f t="shared" si="4"/>
        <v>0</v>
      </c>
      <c r="P37" s="282">
        <f t="shared" si="5"/>
        <v>0</v>
      </c>
      <c r="Q37" s="290">
        <f t="shared" si="6"/>
        <v>0</v>
      </c>
    </row>
    <row r="38" spans="1:17" ht="15" customHeight="1" x14ac:dyDescent="0.2">
      <c r="A38" s="822" t="s">
        <v>16</v>
      </c>
      <c r="B38" s="823"/>
      <c r="C38" s="422">
        <f t="shared" ref="C38:Q38" si="7">SUM(C14:C37)</f>
        <v>40419.559311999998</v>
      </c>
      <c r="D38" s="422">
        <f t="shared" si="7"/>
        <v>26892.04551</v>
      </c>
      <c r="E38" s="422">
        <f t="shared" si="7"/>
        <v>67311.604822000008</v>
      </c>
      <c r="F38" s="422">
        <f t="shared" si="7"/>
        <v>4075.4967076870498</v>
      </c>
      <c r="G38" s="422">
        <f t="shared" si="7"/>
        <v>6427.1289458040828</v>
      </c>
      <c r="H38" s="422">
        <f t="shared" si="7"/>
        <v>10502.625653491135</v>
      </c>
      <c r="I38" s="422">
        <f t="shared" ref="I38" si="8">C38-F38</f>
        <v>36344.062604312945</v>
      </c>
      <c r="J38" s="422">
        <f t="shared" ref="J38" si="9">I38/6*4</f>
        <v>24229.375069541962</v>
      </c>
      <c r="K38" s="422">
        <f t="shared" si="2"/>
        <v>60573.437673854904</v>
      </c>
      <c r="L38" s="422">
        <f t="shared" si="7"/>
        <v>35843.82763725306</v>
      </c>
      <c r="M38" s="422">
        <f t="shared" ref="M38" si="10">L38/6*4</f>
        <v>23895.885091502041</v>
      </c>
      <c r="N38" s="422">
        <f t="shared" si="7"/>
        <v>59739.712728755105</v>
      </c>
      <c r="O38" s="290">
        <f t="shared" si="7"/>
        <v>4575.7316747469395</v>
      </c>
      <c r="P38" s="290">
        <f t="shared" si="7"/>
        <v>6760.6189238440093</v>
      </c>
      <c r="Q38" s="290">
        <f t="shared" si="7"/>
        <v>11336.350598590945</v>
      </c>
    </row>
    <row r="39" spans="1:17" ht="14.25" customHeight="1" x14ac:dyDescent="0.2">
      <c r="A39" s="904" t="s">
        <v>771</v>
      </c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  <c r="Q39" s="904"/>
    </row>
    <row r="40" spans="1:17" ht="15.75" customHeight="1" x14ac:dyDescent="0.2">
      <c r="A40" s="26"/>
      <c r="B40" s="33"/>
      <c r="C40" s="298"/>
      <c r="D40" s="298"/>
      <c r="E40" s="298"/>
      <c r="F40" s="556"/>
      <c r="G40" s="556"/>
      <c r="H40" s="556"/>
      <c r="I40" s="435"/>
      <c r="J40" s="435"/>
      <c r="K40" s="435"/>
      <c r="L40" s="297"/>
      <c r="M40" s="435"/>
      <c r="N40" s="435"/>
      <c r="O40" s="561"/>
      <c r="P40" s="561"/>
      <c r="Q40" s="561"/>
    </row>
    <row r="41" spans="1:17" s="436" customFormat="1" ht="15.75" customHeight="1" x14ac:dyDescent="0.2">
      <c r="A41" s="26"/>
      <c r="B41" s="33"/>
      <c r="C41" s="298"/>
      <c r="D41" s="298"/>
      <c r="E41" s="557"/>
      <c r="F41" s="557"/>
      <c r="G41" s="560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5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747"/>
      <c r="K42" s="747"/>
      <c r="L42" s="747"/>
      <c r="M42" s="747"/>
      <c r="N42" s="747"/>
      <c r="O42" s="747"/>
      <c r="P42" s="747"/>
      <c r="Q42" s="747"/>
    </row>
    <row r="43" spans="1:17" ht="12.75" customHeight="1" x14ac:dyDescent="0.2">
      <c r="A43" s="10" t="s">
        <v>1114</v>
      </c>
      <c r="B43" s="651"/>
      <c r="C43" s="651"/>
      <c r="D43" s="651"/>
      <c r="E43" s="651"/>
      <c r="F43" s="749" t="s">
        <v>1118</v>
      </c>
      <c r="G43" s="749"/>
      <c r="H43" s="749"/>
      <c r="I43" s="749"/>
      <c r="M43" s="749" t="s">
        <v>1116</v>
      </c>
      <c r="N43" s="749"/>
      <c r="O43" s="749"/>
      <c r="P43" s="749"/>
      <c r="Q43" s="749"/>
    </row>
    <row r="44" spans="1:17" ht="12.75" customHeight="1" x14ac:dyDescent="0.2">
      <c r="A44" s="654"/>
      <c r="B44" s="10"/>
      <c r="C44" s="10"/>
      <c r="D44" s="10"/>
      <c r="E44" s="10"/>
      <c r="F44" s="748" t="s">
        <v>1115</v>
      </c>
      <c r="G44" s="748"/>
      <c r="H44" s="748"/>
      <c r="I44" s="748"/>
      <c r="M44" s="832" t="s">
        <v>1115</v>
      </c>
      <c r="N44" s="832"/>
      <c r="O44" s="832"/>
      <c r="P44" s="832"/>
      <c r="Q44" s="832"/>
    </row>
    <row r="45" spans="1:17" x14ac:dyDescent="0.2">
      <c r="A45" s="10"/>
      <c r="C45" s="10"/>
      <c r="D45" s="10"/>
      <c r="E45" s="10"/>
      <c r="F45" s="748" t="s">
        <v>1119</v>
      </c>
      <c r="G45" s="748"/>
      <c r="H45" s="748"/>
      <c r="I45" s="748"/>
      <c r="J45" s="27"/>
      <c r="K45" s="27"/>
      <c r="L45" s="27"/>
      <c r="M45" s="27"/>
      <c r="N45" s="27"/>
      <c r="O45" s="27"/>
      <c r="P45" s="27"/>
      <c r="Q45" s="27"/>
    </row>
    <row r="46" spans="1:17" x14ac:dyDescent="0.2">
      <c r="J46" s="414"/>
      <c r="K46" s="414"/>
      <c r="L46" s="414"/>
      <c r="M46" s="414"/>
      <c r="N46" s="416"/>
    </row>
    <row r="47" spans="1:17" x14ac:dyDescent="0.2">
      <c r="J47" s="416"/>
      <c r="K47" s="770"/>
      <c r="L47" s="770"/>
      <c r="M47" s="770"/>
      <c r="N47" s="770"/>
    </row>
  </sheetData>
  <mergeCells count="21">
    <mergeCell ref="F43:I43"/>
    <mergeCell ref="F44:I44"/>
    <mergeCell ref="F45:I45"/>
    <mergeCell ref="P1:Q1"/>
    <mergeCell ref="A2:Q2"/>
    <mergeCell ref="A3:Q3"/>
    <mergeCell ref="N10:Q10"/>
    <mergeCell ref="A6:Q6"/>
    <mergeCell ref="C11:E11"/>
    <mergeCell ref="F11:H11"/>
    <mergeCell ref="A39:Q39"/>
    <mergeCell ref="A11:A12"/>
    <mergeCell ref="B11:B12"/>
    <mergeCell ref="I11:K11"/>
    <mergeCell ref="A38:B38"/>
    <mergeCell ref="K47:N47"/>
    <mergeCell ref="J42:Q42"/>
    <mergeCell ref="M43:Q43"/>
    <mergeCell ref="M44:Q44"/>
    <mergeCell ref="O11:Q11"/>
    <mergeCell ref="L11:N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45"/>
  <sheetViews>
    <sheetView view="pageBreakPreview" topLeftCell="A4" zoomScale="90" zoomScaleNormal="100" zoomScaleSheetLayoutView="90" workbookViewId="0">
      <selection activeCell="O10" sqref="O10:Q10"/>
    </sheetView>
  </sheetViews>
  <sheetFormatPr defaultColWidth="9.140625" defaultRowHeight="12.75" x14ac:dyDescent="0.2"/>
  <cols>
    <col min="1" max="1" width="7.42578125" style="11" customWidth="1"/>
    <col min="2" max="2" width="16" style="11" customWidth="1"/>
    <col min="3" max="3" width="9.28515625" style="11" bestFit="1" customWidth="1"/>
    <col min="4" max="4" width="9" style="11" customWidth="1"/>
    <col min="5" max="5" width="10" style="11" customWidth="1"/>
    <col min="6" max="6" width="9.140625" style="11" customWidth="1"/>
    <col min="7" max="7" width="8.28515625" style="11" customWidth="1"/>
    <col min="8" max="8" width="9" style="11" customWidth="1"/>
    <col min="9" max="9" width="9.28515625" style="11" customWidth="1"/>
    <col min="10" max="10" width="10" style="11" customWidth="1"/>
    <col min="11" max="13" width="9.28515625" style="11" bestFit="1" customWidth="1"/>
    <col min="14" max="14" width="9.28515625" style="11" customWidth="1"/>
    <col min="15" max="15" width="10.5703125" style="11" customWidth="1"/>
    <col min="16" max="16" width="9.85546875" style="11" customWidth="1"/>
    <col min="17" max="17" width="10" style="11" customWidth="1"/>
    <col min="18" max="16384" width="9.140625" style="11"/>
  </cols>
  <sheetData>
    <row r="1" spans="1:17" customFormat="1" ht="15" x14ac:dyDescent="0.2">
      <c r="H1" s="27"/>
      <c r="I1" s="27"/>
      <c r="J1" s="27"/>
      <c r="K1" s="27"/>
      <c r="L1" s="27"/>
      <c r="M1" s="27"/>
      <c r="N1" s="27"/>
      <c r="O1" s="27"/>
      <c r="P1" s="836" t="s">
        <v>86</v>
      </c>
      <c r="Q1" s="836"/>
    </row>
    <row r="2" spans="1:17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</row>
    <row r="3" spans="1:17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</row>
    <row r="4" spans="1:17" customFormat="1" ht="10.5" customHeight="1" x14ac:dyDescent="0.2"/>
    <row r="5" spans="1:17" ht="9" customHeight="1" x14ac:dyDescent="0.2">
      <c r="A5" s="19"/>
      <c r="B5" s="19"/>
      <c r="C5" s="19"/>
      <c r="D5" s="19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8"/>
      <c r="Q5" s="16"/>
    </row>
    <row r="6" spans="1:17" ht="18.600000000000001" customHeight="1" x14ac:dyDescent="0.25">
      <c r="B6" s="96"/>
      <c r="C6" s="96"/>
      <c r="D6" s="769" t="s">
        <v>773</v>
      </c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</row>
    <row r="7" spans="1:17" ht="5.45" customHeight="1" x14ac:dyDescent="0.2"/>
    <row r="8" spans="1:17" x14ac:dyDescent="0.2">
      <c r="A8" s="27" t="s">
        <v>870</v>
      </c>
      <c r="B8" s="27"/>
      <c r="C8" s="10"/>
      <c r="D8" s="10"/>
      <c r="Q8" s="25" t="s">
        <v>19</v>
      </c>
    </row>
    <row r="9" spans="1:17" ht="15.75" x14ac:dyDescent="0.25">
      <c r="A9" s="9"/>
      <c r="N9" s="866" t="s">
        <v>1042</v>
      </c>
      <c r="O9" s="866"/>
      <c r="P9" s="866"/>
      <c r="Q9" s="866"/>
    </row>
    <row r="10" spans="1:17" ht="37.15" customHeight="1" x14ac:dyDescent="0.2">
      <c r="A10" s="834" t="s">
        <v>2</v>
      </c>
      <c r="B10" s="834" t="s">
        <v>3</v>
      </c>
      <c r="C10" s="755" t="s">
        <v>691</v>
      </c>
      <c r="D10" s="755"/>
      <c r="E10" s="755"/>
      <c r="F10" s="755" t="s">
        <v>692</v>
      </c>
      <c r="G10" s="755"/>
      <c r="H10" s="755"/>
      <c r="I10" s="785" t="s">
        <v>377</v>
      </c>
      <c r="J10" s="786"/>
      <c r="K10" s="903"/>
      <c r="L10" s="785" t="s">
        <v>87</v>
      </c>
      <c r="M10" s="786"/>
      <c r="N10" s="903"/>
      <c r="O10" s="900" t="s">
        <v>1125</v>
      </c>
      <c r="P10" s="901"/>
      <c r="Q10" s="902"/>
    </row>
    <row r="11" spans="1:17" ht="39.75" customHeight="1" x14ac:dyDescent="0.2">
      <c r="A11" s="835"/>
      <c r="B11" s="835"/>
      <c r="C11" s="307" t="s">
        <v>109</v>
      </c>
      <c r="D11" s="307" t="s">
        <v>768</v>
      </c>
      <c r="E11" s="330" t="s">
        <v>16</v>
      </c>
      <c r="F11" s="307" t="s">
        <v>109</v>
      </c>
      <c r="G11" s="307" t="s">
        <v>769</v>
      </c>
      <c r="H11" s="330" t="s">
        <v>16</v>
      </c>
      <c r="I11" s="307" t="s">
        <v>109</v>
      </c>
      <c r="J11" s="307" t="s">
        <v>769</v>
      </c>
      <c r="K11" s="330" t="s">
        <v>16</v>
      </c>
      <c r="L11" s="307" t="s">
        <v>109</v>
      </c>
      <c r="M11" s="307" t="s">
        <v>769</v>
      </c>
      <c r="N11" s="330" t="s">
        <v>16</v>
      </c>
      <c r="O11" s="307" t="s">
        <v>234</v>
      </c>
      <c r="P11" s="307" t="s">
        <v>770</v>
      </c>
      <c r="Q11" s="307" t="s">
        <v>110</v>
      </c>
    </row>
    <row r="12" spans="1:17" s="58" customFormat="1" x14ac:dyDescent="0.2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  <c r="K12" s="56">
        <v>11</v>
      </c>
      <c r="L12" s="56">
        <v>12</v>
      </c>
      <c r="M12" s="56">
        <v>13</v>
      </c>
      <c r="N12" s="56">
        <v>14</v>
      </c>
      <c r="O12" s="56">
        <v>15</v>
      </c>
      <c r="P12" s="56">
        <v>16</v>
      </c>
      <c r="Q12" s="56">
        <v>17</v>
      </c>
    </row>
    <row r="13" spans="1:17" ht="15" customHeight="1" x14ac:dyDescent="0.2">
      <c r="A13" s="250">
        <v>1</v>
      </c>
      <c r="B13" s="252" t="s">
        <v>822</v>
      </c>
      <c r="C13" s="394">
        <v>684.33131479999997</v>
      </c>
      <c r="D13" s="394">
        <v>455.60602360000001</v>
      </c>
      <c r="E13" s="426">
        <f t="shared" ref="E13:E35" si="0">SUM(C13:D13)</f>
        <v>1139.9373384</v>
      </c>
      <c r="F13" s="394">
        <v>90.780548758639952</v>
      </c>
      <c r="G13" s="394">
        <v>-0.56532736924009441</v>
      </c>
      <c r="H13" s="426">
        <f t="shared" ref="H13:H35" si="1">SUM(F13:G13)</f>
        <v>90.215221389399858</v>
      </c>
      <c r="I13" s="394">
        <v>593.55076604136002</v>
      </c>
      <c r="J13" s="394">
        <v>395.70051069423999</v>
      </c>
      <c r="K13" s="426">
        <f t="shared" ref="K13:K36" si="2">SUM(I13:J13)</f>
        <v>989.25127673559996</v>
      </c>
      <c r="L13" s="394">
        <v>563.58502010495999</v>
      </c>
      <c r="M13" s="394">
        <v>375.72334673664005</v>
      </c>
      <c r="N13" s="426">
        <f>L13+M13</f>
        <v>939.30836684159999</v>
      </c>
      <c r="O13" s="394">
        <f>F13+I13-L13</f>
        <v>120.74629469503998</v>
      </c>
      <c r="P13" s="394">
        <f>G13+J13-M13</f>
        <v>19.411836588359847</v>
      </c>
      <c r="Q13" s="426">
        <f>O13+P13</f>
        <v>140.15813128339983</v>
      </c>
    </row>
    <row r="14" spans="1:17" ht="15" customHeight="1" x14ac:dyDescent="0.2">
      <c r="A14" s="250">
        <v>2</v>
      </c>
      <c r="B14" s="252" t="s">
        <v>823</v>
      </c>
      <c r="C14" s="394">
        <v>2008.3470623999999</v>
      </c>
      <c r="D14" s="394">
        <v>1337.0935968000001</v>
      </c>
      <c r="E14" s="426">
        <f t="shared" si="0"/>
        <v>3345.4406592</v>
      </c>
      <c r="F14" s="394">
        <v>372.74813550746171</v>
      </c>
      <c r="G14" s="394">
        <v>234.85212752641951</v>
      </c>
      <c r="H14" s="426">
        <f t="shared" si="1"/>
        <v>607.60026303388122</v>
      </c>
      <c r="I14" s="394">
        <v>1635.5989268925382</v>
      </c>
      <c r="J14" s="394">
        <v>1090.3992845950254</v>
      </c>
      <c r="K14" s="426">
        <f t="shared" si="2"/>
        <v>2725.9982114875638</v>
      </c>
      <c r="L14" s="394">
        <v>1751.3381850911999</v>
      </c>
      <c r="M14" s="394">
        <v>1167.5587900608</v>
      </c>
      <c r="N14" s="426">
        <f t="shared" ref="N14:N37" si="3">L14+M14</f>
        <v>2918.8969751519999</v>
      </c>
      <c r="O14" s="394">
        <f t="shared" ref="O14:O35" si="4">F14+I14-L14</f>
        <v>257.00887730880004</v>
      </c>
      <c r="P14" s="394">
        <f t="shared" ref="P14:P35" si="5">G14+J14-M14</f>
        <v>157.69262206064491</v>
      </c>
      <c r="Q14" s="426">
        <f t="shared" ref="Q14:Q35" si="6">O14+P14</f>
        <v>414.70149936944495</v>
      </c>
    </row>
    <row r="15" spans="1:17" ht="15" customHeight="1" x14ac:dyDescent="0.2">
      <c r="A15" s="250">
        <v>3</v>
      </c>
      <c r="B15" s="252" t="s">
        <v>824</v>
      </c>
      <c r="C15" s="394">
        <v>1479.724596</v>
      </c>
      <c r="D15" s="394">
        <v>985.15357200000005</v>
      </c>
      <c r="E15" s="426">
        <f t="shared" si="0"/>
        <v>2464.8781680000002</v>
      </c>
      <c r="F15" s="394">
        <v>591.30999999999995</v>
      </c>
      <c r="G15" s="394">
        <v>543.12</v>
      </c>
      <c r="H15" s="426">
        <f t="shared" si="1"/>
        <v>1134.4299999999998</v>
      </c>
      <c r="I15" s="394">
        <v>888.41459600000007</v>
      </c>
      <c r="J15" s="394">
        <v>592.27639733333342</v>
      </c>
      <c r="K15" s="426">
        <f t="shared" si="2"/>
        <v>1480.6909933333336</v>
      </c>
      <c r="L15" s="394">
        <v>1242.298596672</v>
      </c>
      <c r="M15" s="394">
        <v>828.19906444800006</v>
      </c>
      <c r="N15" s="426">
        <f t="shared" si="3"/>
        <v>2070.49766112</v>
      </c>
      <c r="O15" s="394">
        <f t="shared" si="4"/>
        <v>237.42599932799999</v>
      </c>
      <c r="P15" s="394">
        <f t="shared" si="5"/>
        <v>307.19733288533337</v>
      </c>
      <c r="Q15" s="426">
        <f t="shared" si="6"/>
        <v>544.62333221333336</v>
      </c>
    </row>
    <row r="16" spans="1:17" ht="15" customHeight="1" x14ac:dyDescent="0.2">
      <c r="A16" s="250">
        <v>4</v>
      </c>
      <c r="B16" s="252" t="s">
        <v>825</v>
      </c>
      <c r="C16" s="394">
        <v>1847.452376</v>
      </c>
      <c r="D16" s="394">
        <v>1229.9750320000001</v>
      </c>
      <c r="E16" s="426">
        <f t="shared" si="0"/>
        <v>3077.427408</v>
      </c>
      <c r="F16" s="394">
        <v>-116.46126245000005</v>
      </c>
      <c r="G16" s="394">
        <v>134.93799999999987</v>
      </c>
      <c r="H16" s="426">
        <f t="shared" si="1"/>
        <v>18.476737549999825</v>
      </c>
      <c r="I16" s="394">
        <v>1963.91363845</v>
      </c>
      <c r="J16" s="394">
        <v>1309.2757589666667</v>
      </c>
      <c r="K16" s="426">
        <f t="shared" si="2"/>
        <v>3273.1893974166669</v>
      </c>
      <c r="L16" s="394">
        <v>1544.5608160751999</v>
      </c>
      <c r="M16" s="394">
        <v>1029.7072107168001</v>
      </c>
      <c r="N16" s="426">
        <f t="shared" si="3"/>
        <v>2574.268026792</v>
      </c>
      <c r="O16" s="394">
        <f t="shared" si="4"/>
        <v>302.89155992480005</v>
      </c>
      <c r="P16" s="394">
        <f t="shared" si="5"/>
        <v>414.50654824986646</v>
      </c>
      <c r="Q16" s="426">
        <f t="shared" si="6"/>
        <v>717.3981081746665</v>
      </c>
    </row>
    <row r="17" spans="1:17" ht="15" customHeight="1" x14ac:dyDescent="0.2">
      <c r="A17" s="250">
        <v>5</v>
      </c>
      <c r="B17" s="252" t="s">
        <v>826</v>
      </c>
      <c r="C17" s="394">
        <v>1635.0732776</v>
      </c>
      <c r="D17" s="394">
        <v>1088.5797831999998</v>
      </c>
      <c r="E17" s="426">
        <f t="shared" si="0"/>
        <v>2723.6530607999998</v>
      </c>
      <c r="F17" s="394">
        <v>-21.959105984859889</v>
      </c>
      <c r="G17" s="394">
        <v>130.37907995175999</v>
      </c>
      <c r="H17" s="426">
        <f t="shared" si="1"/>
        <v>108.4199739669001</v>
      </c>
      <c r="I17" s="394">
        <v>1657.0323835848599</v>
      </c>
      <c r="J17" s="394">
        <v>1104.68825572324</v>
      </c>
      <c r="K17" s="426">
        <f t="shared" si="2"/>
        <v>2761.7206393080996</v>
      </c>
      <c r="L17" s="394">
        <v>1376.8066222343998</v>
      </c>
      <c r="M17" s="394">
        <v>917.87108148959999</v>
      </c>
      <c r="N17" s="426">
        <f t="shared" si="3"/>
        <v>2294.6777037239999</v>
      </c>
      <c r="O17" s="394">
        <f t="shared" si="4"/>
        <v>258.26665536560017</v>
      </c>
      <c r="P17" s="394">
        <f t="shared" si="5"/>
        <v>317.19625418539988</v>
      </c>
      <c r="Q17" s="426">
        <f t="shared" si="6"/>
        <v>575.46290955100005</v>
      </c>
    </row>
    <row r="18" spans="1:17" ht="15" customHeight="1" x14ac:dyDescent="0.2">
      <c r="A18" s="250">
        <v>6</v>
      </c>
      <c r="B18" s="252" t="s">
        <v>827</v>
      </c>
      <c r="C18" s="394">
        <v>1092.4307212000001</v>
      </c>
      <c r="D18" s="394">
        <v>727.30562840000005</v>
      </c>
      <c r="E18" s="426">
        <f t="shared" si="0"/>
        <v>1819.7363496000003</v>
      </c>
      <c r="F18" s="394">
        <v>-99.657941709105671</v>
      </c>
      <c r="G18" s="394">
        <v>141.21856430869286</v>
      </c>
      <c r="H18" s="426">
        <f t="shared" si="1"/>
        <v>41.560622599587191</v>
      </c>
      <c r="I18" s="394">
        <v>1192.0886629091058</v>
      </c>
      <c r="J18" s="394">
        <v>794.72577527273722</v>
      </c>
      <c r="K18" s="426">
        <f t="shared" si="2"/>
        <v>1986.8144381818429</v>
      </c>
      <c r="L18" s="394">
        <v>923.26143433305606</v>
      </c>
      <c r="M18" s="394">
        <v>615.50762288870419</v>
      </c>
      <c r="N18" s="426">
        <f t="shared" si="3"/>
        <v>1538.7690572217602</v>
      </c>
      <c r="O18" s="394">
        <f t="shared" si="4"/>
        <v>169.16928686694405</v>
      </c>
      <c r="P18" s="394">
        <f t="shared" si="5"/>
        <v>320.43671669272589</v>
      </c>
      <c r="Q18" s="426">
        <f t="shared" si="6"/>
        <v>489.60600355966994</v>
      </c>
    </row>
    <row r="19" spans="1:17" ht="15" customHeight="1" x14ac:dyDescent="0.2">
      <c r="A19" s="250">
        <v>7</v>
      </c>
      <c r="B19" s="252" t="s">
        <v>828</v>
      </c>
      <c r="C19" s="394">
        <v>1494.1651032</v>
      </c>
      <c r="D19" s="394">
        <v>994.7676024000001</v>
      </c>
      <c r="E19" s="426">
        <f t="shared" si="0"/>
        <v>2488.9327056000002</v>
      </c>
      <c r="F19" s="394">
        <v>19.509643173140375</v>
      </c>
      <c r="G19" s="394">
        <v>19.304315975439977</v>
      </c>
      <c r="H19" s="426">
        <f t="shared" si="1"/>
        <v>38.813959148580352</v>
      </c>
      <c r="I19" s="394">
        <v>1474.6554600268596</v>
      </c>
      <c r="J19" s="394">
        <v>983.1036400179064</v>
      </c>
      <c r="K19" s="426">
        <f t="shared" si="2"/>
        <v>2457.759100044766</v>
      </c>
      <c r="L19" s="394">
        <v>1286.2306435999683</v>
      </c>
      <c r="M19" s="394">
        <v>857.48709573331223</v>
      </c>
      <c r="N19" s="426">
        <f t="shared" si="3"/>
        <v>2143.7177393332804</v>
      </c>
      <c r="O19" s="394">
        <f t="shared" si="4"/>
        <v>207.93445960003169</v>
      </c>
      <c r="P19" s="394">
        <f t="shared" si="5"/>
        <v>144.92086026003415</v>
      </c>
      <c r="Q19" s="426">
        <f t="shared" si="6"/>
        <v>352.85531986006583</v>
      </c>
    </row>
    <row r="20" spans="1:17" ht="15" customHeight="1" x14ac:dyDescent="0.2">
      <c r="A20" s="250">
        <v>8</v>
      </c>
      <c r="B20" s="252" t="s">
        <v>829</v>
      </c>
      <c r="C20" s="394">
        <v>270.86042200000003</v>
      </c>
      <c r="D20" s="394">
        <v>180.330254</v>
      </c>
      <c r="E20" s="426">
        <f t="shared" si="0"/>
        <v>451.19067600000005</v>
      </c>
      <c r="F20" s="394">
        <v>104.4531456231278</v>
      </c>
      <c r="G20" s="394">
        <v>49.772574837294655</v>
      </c>
      <c r="H20" s="426">
        <f t="shared" si="1"/>
        <v>154.22572046042245</v>
      </c>
      <c r="I20" s="394">
        <v>166.40727637687223</v>
      </c>
      <c r="J20" s="394">
        <v>110.93818425124816</v>
      </c>
      <c r="K20" s="426">
        <f t="shared" si="2"/>
        <v>277.34546062812041</v>
      </c>
      <c r="L20" s="394">
        <v>203.76673309512003</v>
      </c>
      <c r="M20" s="394">
        <v>135.84448873008003</v>
      </c>
      <c r="N20" s="426">
        <f t="shared" si="3"/>
        <v>339.61122182520006</v>
      </c>
      <c r="O20" s="394">
        <f t="shared" si="4"/>
        <v>67.093688904879997</v>
      </c>
      <c r="P20" s="394">
        <f t="shared" si="5"/>
        <v>24.866270358462799</v>
      </c>
      <c r="Q20" s="426">
        <f t="shared" si="6"/>
        <v>91.959959263342796</v>
      </c>
    </row>
    <row r="21" spans="1:17" ht="15" customHeight="1" x14ac:dyDescent="0.2">
      <c r="A21" s="250">
        <v>9</v>
      </c>
      <c r="B21" s="252" t="s">
        <v>830</v>
      </c>
      <c r="C21" s="394">
        <v>2505.0157440000003</v>
      </c>
      <c r="D21" s="394">
        <v>1667.759808</v>
      </c>
      <c r="E21" s="426">
        <f t="shared" si="0"/>
        <v>4172.7755520000001</v>
      </c>
      <c r="F21" s="394">
        <v>389.6287098546627</v>
      </c>
      <c r="G21" s="394">
        <v>242.259292734979</v>
      </c>
      <c r="H21" s="426">
        <f t="shared" si="1"/>
        <v>631.8880025896417</v>
      </c>
      <c r="I21" s="394">
        <v>2115.3870341453376</v>
      </c>
      <c r="J21" s="394">
        <v>1410.2580227635583</v>
      </c>
      <c r="K21" s="426">
        <f t="shared" si="2"/>
        <v>3525.6450569088956</v>
      </c>
      <c r="L21" s="394">
        <v>2290.8537780480001</v>
      </c>
      <c r="M21" s="394">
        <v>1527.2358520320001</v>
      </c>
      <c r="N21" s="426">
        <f t="shared" si="3"/>
        <v>3818.0896300800005</v>
      </c>
      <c r="O21" s="394">
        <f t="shared" si="4"/>
        <v>214.16196595200017</v>
      </c>
      <c r="P21" s="394">
        <f t="shared" si="5"/>
        <v>125.28146346653716</v>
      </c>
      <c r="Q21" s="426">
        <f t="shared" si="6"/>
        <v>339.44342941853733</v>
      </c>
    </row>
    <row r="22" spans="1:17" ht="15" customHeight="1" x14ac:dyDescent="0.2">
      <c r="A22" s="250">
        <v>10</v>
      </c>
      <c r="B22" s="252" t="s">
        <v>831</v>
      </c>
      <c r="C22" s="394">
        <v>1733.0502966000001</v>
      </c>
      <c r="D22" s="394">
        <v>1153.8097662</v>
      </c>
      <c r="E22" s="426">
        <f t="shared" si="0"/>
        <v>2886.8600628000004</v>
      </c>
      <c r="F22" s="394">
        <v>33.364091750853049</v>
      </c>
      <c r="G22" s="394">
        <v>85.609450292483871</v>
      </c>
      <c r="H22" s="426">
        <f t="shared" si="1"/>
        <v>118.97354204333692</v>
      </c>
      <c r="I22" s="394">
        <v>1699.6862048491471</v>
      </c>
      <c r="J22" s="394">
        <v>1133.1241365660981</v>
      </c>
      <c r="K22" s="426">
        <f t="shared" si="2"/>
        <v>2832.8103414152451</v>
      </c>
      <c r="L22" s="394">
        <v>1547.8188912708481</v>
      </c>
      <c r="M22" s="394">
        <v>1031.879260847232</v>
      </c>
      <c r="N22" s="426">
        <f t="shared" si="3"/>
        <v>2579.6981521180801</v>
      </c>
      <c r="O22" s="394">
        <f t="shared" si="4"/>
        <v>185.23140532915204</v>
      </c>
      <c r="P22" s="394">
        <f t="shared" si="5"/>
        <v>186.85432601134994</v>
      </c>
      <c r="Q22" s="426">
        <f t="shared" si="6"/>
        <v>372.08573134050198</v>
      </c>
    </row>
    <row r="23" spans="1:17" ht="15" customHeight="1" x14ac:dyDescent="0.2">
      <c r="A23" s="250">
        <v>11</v>
      </c>
      <c r="B23" s="252" t="s">
        <v>832</v>
      </c>
      <c r="C23" s="394">
        <v>1066.5666787999999</v>
      </c>
      <c r="D23" s="394">
        <v>710.08617160000006</v>
      </c>
      <c r="E23" s="426">
        <f t="shared" si="0"/>
        <v>1776.6528503999998</v>
      </c>
      <c r="F23" s="394">
        <v>-15.344615711559982</v>
      </c>
      <c r="G23" s="394">
        <v>17.88699973396001</v>
      </c>
      <c r="H23" s="426">
        <f t="shared" si="1"/>
        <v>2.5423840224000287</v>
      </c>
      <c r="I23" s="394">
        <v>1081.9112945115598</v>
      </c>
      <c r="J23" s="394">
        <v>721.2741963410399</v>
      </c>
      <c r="K23" s="426">
        <f t="shared" si="2"/>
        <v>1803.1854908525997</v>
      </c>
      <c r="L23" s="394">
        <v>962.05751849159981</v>
      </c>
      <c r="M23" s="394">
        <v>641.37167899439999</v>
      </c>
      <c r="N23" s="426">
        <f t="shared" si="3"/>
        <v>1603.4291974859998</v>
      </c>
      <c r="O23" s="394">
        <f t="shared" si="4"/>
        <v>104.50916030840006</v>
      </c>
      <c r="P23" s="394">
        <f t="shared" si="5"/>
        <v>97.789517080599921</v>
      </c>
      <c r="Q23" s="426">
        <f t="shared" si="6"/>
        <v>202.29867738899998</v>
      </c>
    </row>
    <row r="24" spans="1:17" ht="15" customHeight="1" x14ac:dyDescent="0.2">
      <c r="A24" s="250">
        <v>12</v>
      </c>
      <c r="B24" s="252" t="s">
        <v>833</v>
      </c>
      <c r="C24" s="394">
        <v>1369.2962976000001</v>
      </c>
      <c r="D24" s="394">
        <v>911.63392320000003</v>
      </c>
      <c r="E24" s="426">
        <f t="shared" si="0"/>
        <v>2280.9302207999999</v>
      </c>
      <c r="F24" s="394">
        <v>17.54897137413991</v>
      </c>
      <c r="G24" s="394">
        <v>80.82244141236356</v>
      </c>
      <c r="H24" s="426">
        <f t="shared" si="1"/>
        <v>98.37141278650347</v>
      </c>
      <c r="I24" s="394">
        <v>1351.7473262258602</v>
      </c>
      <c r="J24" s="394">
        <v>901.16488415057347</v>
      </c>
      <c r="K24" s="426">
        <f t="shared" si="2"/>
        <v>2252.9122103764339</v>
      </c>
      <c r="L24" s="394">
        <v>1123.8599383925759</v>
      </c>
      <c r="M24" s="394">
        <v>749.23995892838411</v>
      </c>
      <c r="N24" s="426">
        <f t="shared" si="3"/>
        <v>1873.0998973209601</v>
      </c>
      <c r="O24" s="394">
        <f t="shared" si="4"/>
        <v>245.43635920742418</v>
      </c>
      <c r="P24" s="394">
        <f t="shared" si="5"/>
        <v>232.74736663455292</v>
      </c>
      <c r="Q24" s="426">
        <f t="shared" si="6"/>
        <v>478.18372584197709</v>
      </c>
    </row>
    <row r="25" spans="1:17" ht="15" customHeight="1" x14ac:dyDescent="0.2">
      <c r="A25" s="250">
        <v>13</v>
      </c>
      <c r="B25" s="252" t="s">
        <v>834</v>
      </c>
      <c r="C25" s="394">
        <v>2312.9670004</v>
      </c>
      <c r="D25" s="394">
        <v>1539.8998628000004</v>
      </c>
      <c r="E25" s="426">
        <f t="shared" si="0"/>
        <v>3852.8668632000004</v>
      </c>
      <c r="F25" s="394">
        <v>-56.919342161035956</v>
      </c>
      <c r="G25" s="394">
        <v>117.39612559223747</v>
      </c>
      <c r="H25" s="426">
        <f t="shared" si="1"/>
        <v>60.476783431201511</v>
      </c>
      <c r="I25" s="394">
        <v>2369.8863425610361</v>
      </c>
      <c r="J25" s="394">
        <v>1579.9242283740241</v>
      </c>
      <c r="K25" s="426">
        <f t="shared" si="2"/>
        <v>3949.8105709350602</v>
      </c>
      <c r="L25" s="394">
        <v>1906.01323722504</v>
      </c>
      <c r="M25" s="394">
        <v>1270.67549148336</v>
      </c>
      <c r="N25" s="426">
        <f t="shared" si="3"/>
        <v>3176.6887287084</v>
      </c>
      <c r="O25" s="394">
        <f t="shared" si="4"/>
        <v>406.95376317495993</v>
      </c>
      <c r="P25" s="394">
        <f t="shared" si="5"/>
        <v>426.64486248290154</v>
      </c>
      <c r="Q25" s="426">
        <f t="shared" si="6"/>
        <v>833.59862565786148</v>
      </c>
    </row>
    <row r="26" spans="1:17" ht="15" customHeight="1" x14ac:dyDescent="0.2">
      <c r="A26" s="250">
        <v>14</v>
      </c>
      <c r="B26" s="252" t="s">
        <v>835</v>
      </c>
      <c r="C26" s="394">
        <v>4342.9044819999999</v>
      </c>
      <c r="D26" s="394">
        <v>2891.3676740000005</v>
      </c>
      <c r="E26" s="426">
        <f t="shared" si="0"/>
        <v>7234.2721560000009</v>
      </c>
      <c r="F26" s="394">
        <v>1778.9195151581971</v>
      </c>
      <c r="G26" s="394">
        <v>617.3357810261009</v>
      </c>
      <c r="H26" s="426">
        <f t="shared" si="1"/>
        <v>2396.255296184298</v>
      </c>
      <c r="I26" s="394">
        <v>2563.9849668418028</v>
      </c>
      <c r="J26" s="394">
        <v>1709.3233112278685</v>
      </c>
      <c r="K26" s="426">
        <f t="shared" si="2"/>
        <v>4273.3082780696714</v>
      </c>
      <c r="L26" s="394">
        <v>3800.5972198761606</v>
      </c>
      <c r="M26" s="394">
        <v>2533.7314799174405</v>
      </c>
      <c r="N26" s="426">
        <f t="shared" si="3"/>
        <v>6334.3286997936011</v>
      </c>
      <c r="O26" s="394">
        <f t="shared" si="4"/>
        <v>542.30726212383934</v>
      </c>
      <c r="P26" s="394">
        <f t="shared" si="5"/>
        <v>-207.07238766347109</v>
      </c>
      <c r="Q26" s="426">
        <f t="shared" si="6"/>
        <v>335.23487446036825</v>
      </c>
    </row>
    <row r="27" spans="1:17" s="251" customFormat="1" ht="15" customHeight="1" x14ac:dyDescent="0.2">
      <c r="A27" s="250">
        <v>15</v>
      </c>
      <c r="B27" s="252" t="s">
        <v>836</v>
      </c>
      <c r="C27" s="394">
        <v>2521.7632776</v>
      </c>
      <c r="D27" s="394">
        <v>1678.9097832000002</v>
      </c>
      <c r="E27" s="426">
        <f t="shared" si="0"/>
        <v>4200.6730607999998</v>
      </c>
      <c r="F27" s="394">
        <v>746.86721993014999</v>
      </c>
      <c r="G27" s="394">
        <v>477.67705489241098</v>
      </c>
      <c r="H27" s="426">
        <f t="shared" si="1"/>
        <v>1224.544274822561</v>
      </c>
      <c r="I27" s="394">
        <v>1774.8960576698501</v>
      </c>
      <c r="J27" s="394">
        <v>1183.2640384465667</v>
      </c>
      <c r="K27" s="426">
        <f t="shared" si="2"/>
        <v>2958.1600961164168</v>
      </c>
      <c r="L27" s="394">
        <v>2181.157480089792</v>
      </c>
      <c r="M27" s="394">
        <v>1454.1049867265283</v>
      </c>
      <c r="N27" s="426">
        <f t="shared" si="3"/>
        <v>3635.2624668163203</v>
      </c>
      <c r="O27" s="394">
        <f t="shared" si="4"/>
        <v>340.60579751020805</v>
      </c>
      <c r="P27" s="394">
        <f t="shared" si="5"/>
        <v>206.83610661244938</v>
      </c>
      <c r="Q27" s="426">
        <f t="shared" si="6"/>
        <v>547.44190412265743</v>
      </c>
    </row>
    <row r="28" spans="1:17" s="251" customFormat="1" ht="15" customHeight="1" x14ac:dyDescent="0.2">
      <c r="A28" s="250">
        <v>16</v>
      </c>
      <c r="B28" s="252" t="s">
        <v>837</v>
      </c>
      <c r="C28" s="394">
        <v>2081.8204217999996</v>
      </c>
      <c r="D28" s="394">
        <v>1386.0098226</v>
      </c>
      <c r="E28" s="426">
        <f t="shared" si="0"/>
        <v>3467.8302443999996</v>
      </c>
      <c r="F28" s="394">
        <v>-136.0606134561981</v>
      </c>
      <c r="G28" s="394">
        <v>364.12885596718365</v>
      </c>
      <c r="H28" s="426">
        <f t="shared" si="1"/>
        <v>228.06824251098556</v>
      </c>
      <c r="I28" s="394">
        <v>2217.8810352561977</v>
      </c>
      <c r="J28" s="394">
        <v>1478.5873568374652</v>
      </c>
      <c r="K28" s="426">
        <f t="shared" si="2"/>
        <v>3696.4683920936632</v>
      </c>
      <c r="L28" s="394">
        <v>1847.2438145869917</v>
      </c>
      <c r="M28" s="394">
        <v>1231.495876391328</v>
      </c>
      <c r="N28" s="426">
        <f t="shared" si="3"/>
        <v>3078.7396909783197</v>
      </c>
      <c r="O28" s="394">
        <f t="shared" si="4"/>
        <v>234.57660721300795</v>
      </c>
      <c r="P28" s="394">
        <f t="shared" si="5"/>
        <v>611.22033641332087</v>
      </c>
      <c r="Q28" s="426">
        <f t="shared" si="6"/>
        <v>845.79694362632881</v>
      </c>
    </row>
    <row r="29" spans="1:17" s="251" customFormat="1" ht="15" customHeight="1" x14ac:dyDescent="0.2">
      <c r="A29" s="250">
        <v>17</v>
      </c>
      <c r="B29" s="252" t="s">
        <v>838</v>
      </c>
      <c r="C29" s="394">
        <v>2308.9876543999999</v>
      </c>
      <c r="D29" s="394">
        <v>1537.2505408000002</v>
      </c>
      <c r="E29" s="426">
        <f t="shared" si="0"/>
        <v>3846.2381952000001</v>
      </c>
      <c r="F29" s="394">
        <v>-96.360599285937042</v>
      </c>
      <c r="G29" s="394">
        <v>223.27577147702823</v>
      </c>
      <c r="H29" s="426">
        <f t="shared" si="1"/>
        <v>126.91517219109119</v>
      </c>
      <c r="I29" s="394">
        <v>2405.3482536859369</v>
      </c>
      <c r="J29" s="394">
        <v>1603.5655024572914</v>
      </c>
      <c r="K29" s="426">
        <f t="shared" si="2"/>
        <v>4008.9137561432281</v>
      </c>
      <c r="L29" s="394">
        <v>1981.8896172226559</v>
      </c>
      <c r="M29" s="394">
        <v>1321.2597448151041</v>
      </c>
      <c r="N29" s="426">
        <f t="shared" si="3"/>
        <v>3303.1493620377601</v>
      </c>
      <c r="O29" s="394">
        <f t="shared" si="4"/>
        <v>327.09803717734394</v>
      </c>
      <c r="P29" s="394">
        <f t="shared" si="5"/>
        <v>505.58152911921547</v>
      </c>
      <c r="Q29" s="426">
        <f t="shared" si="6"/>
        <v>832.67956629655941</v>
      </c>
    </row>
    <row r="30" spans="1:17" s="251" customFormat="1" ht="15" customHeight="1" x14ac:dyDescent="0.2">
      <c r="A30" s="250">
        <v>18</v>
      </c>
      <c r="B30" s="252" t="s">
        <v>839</v>
      </c>
      <c r="C30" s="394">
        <v>4009.3360075999999</v>
      </c>
      <c r="D30" s="394">
        <v>2669.2883932000004</v>
      </c>
      <c r="E30" s="426">
        <f t="shared" si="0"/>
        <v>6678.6244008000003</v>
      </c>
      <c r="F30" s="394">
        <v>-515.62008879576661</v>
      </c>
      <c r="G30" s="394">
        <v>529.7698213043318</v>
      </c>
      <c r="H30" s="426">
        <f t="shared" si="1"/>
        <v>14.149732508565194</v>
      </c>
      <c r="I30" s="394">
        <v>4524.9560963957665</v>
      </c>
      <c r="J30" s="394">
        <v>3016.6373975971778</v>
      </c>
      <c r="K30" s="426">
        <f t="shared" si="2"/>
        <v>7541.5934939929448</v>
      </c>
      <c r="L30" s="394">
        <v>3574.3997793081603</v>
      </c>
      <c r="M30" s="394">
        <v>2382.9331862054401</v>
      </c>
      <c r="N30" s="426">
        <f t="shared" si="3"/>
        <v>5957.3329655136004</v>
      </c>
      <c r="O30" s="394">
        <f t="shared" si="4"/>
        <v>434.9362282918396</v>
      </c>
      <c r="P30" s="394">
        <f t="shared" si="5"/>
        <v>1163.4740326960696</v>
      </c>
      <c r="Q30" s="426">
        <f t="shared" si="6"/>
        <v>1598.4102609879092</v>
      </c>
    </row>
    <row r="31" spans="1:17" s="251" customFormat="1" ht="15" customHeight="1" x14ac:dyDescent="0.2">
      <c r="A31" s="250">
        <v>19</v>
      </c>
      <c r="B31" s="252" t="s">
        <v>840</v>
      </c>
      <c r="C31" s="394">
        <v>3389.1557868</v>
      </c>
      <c r="D31" s="394">
        <v>2256.3921276000005</v>
      </c>
      <c r="E31" s="426">
        <f t="shared" si="0"/>
        <v>5645.5479144000001</v>
      </c>
      <c r="F31" s="394">
        <v>550.74631234352</v>
      </c>
      <c r="G31" s="394">
        <v>493.66032957901234</v>
      </c>
      <c r="H31" s="426">
        <f t="shared" si="1"/>
        <v>1044.4066419225323</v>
      </c>
      <c r="I31" s="394">
        <v>2838.40947445648</v>
      </c>
      <c r="J31" s="394">
        <v>1892.2729829709867</v>
      </c>
      <c r="K31" s="426">
        <f t="shared" si="2"/>
        <v>4730.6824574274669</v>
      </c>
      <c r="L31" s="394">
        <v>3142.7636129881917</v>
      </c>
      <c r="M31" s="394">
        <v>2095.1757419921282</v>
      </c>
      <c r="N31" s="426">
        <f t="shared" si="3"/>
        <v>5237.9393549803199</v>
      </c>
      <c r="O31" s="394">
        <f t="shared" si="4"/>
        <v>246.39217381180833</v>
      </c>
      <c r="P31" s="394">
        <f t="shared" si="5"/>
        <v>290.75757055787062</v>
      </c>
      <c r="Q31" s="426">
        <f t="shared" si="6"/>
        <v>537.14974436967896</v>
      </c>
    </row>
    <row r="32" spans="1:17" s="251" customFormat="1" ht="15" customHeight="1" x14ac:dyDescent="0.2">
      <c r="A32" s="250">
        <v>20</v>
      </c>
      <c r="B32" s="252" t="s">
        <v>841</v>
      </c>
      <c r="C32" s="394">
        <v>1527.1586526000001</v>
      </c>
      <c r="D32" s="394">
        <v>1016.7336582</v>
      </c>
      <c r="E32" s="426">
        <f t="shared" si="0"/>
        <v>2543.8923107999999</v>
      </c>
      <c r="F32" s="394">
        <v>334.86970826865581</v>
      </c>
      <c r="G32" s="394">
        <v>363.91258924196984</v>
      </c>
      <c r="H32" s="426">
        <f t="shared" si="1"/>
        <v>698.78229751062565</v>
      </c>
      <c r="I32" s="394">
        <v>1192.2889443313443</v>
      </c>
      <c r="J32" s="394">
        <v>794.85929622089623</v>
      </c>
      <c r="K32" s="426">
        <f t="shared" si="2"/>
        <v>1987.1482405522406</v>
      </c>
      <c r="L32" s="394">
        <v>1272.9637123243199</v>
      </c>
      <c r="M32" s="394">
        <v>848.64247488288004</v>
      </c>
      <c r="N32" s="426">
        <f t="shared" si="3"/>
        <v>2121.6061872072</v>
      </c>
      <c r="O32" s="394">
        <f t="shared" si="4"/>
        <v>254.19494027568021</v>
      </c>
      <c r="P32" s="394">
        <f t="shared" si="5"/>
        <v>310.12941057998603</v>
      </c>
      <c r="Q32" s="426">
        <f t="shared" si="6"/>
        <v>564.32435085566624</v>
      </c>
    </row>
    <row r="33" spans="1:17" s="251" customFormat="1" ht="15" customHeight="1" x14ac:dyDescent="0.2">
      <c r="A33" s="250">
        <v>21</v>
      </c>
      <c r="B33" s="252" t="s">
        <v>842</v>
      </c>
      <c r="C33" s="394">
        <v>422.9762096</v>
      </c>
      <c r="D33" s="394">
        <v>281.60410719999999</v>
      </c>
      <c r="E33" s="426">
        <f t="shared" si="0"/>
        <v>704.58031679999999</v>
      </c>
      <c r="F33" s="394">
        <v>343.00458651245197</v>
      </c>
      <c r="G33" s="394">
        <v>201.425192674968</v>
      </c>
      <c r="H33" s="426">
        <f t="shared" si="1"/>
        <v>544.42977918741997</v>
      </c>
      <c r="I33" s="394">
        <v>79.971623087548039</v>
      </c>
      <c r="J33" s="394">
        <v>53.314415391698695</v>
      </c>
      <c r="K33" s="426">
        <f t="shared" si="2"/>
        <v>133.28603847924674</v>
      </c>
      <c r="L33" s="394">
        <v>368.63642174976002</v>
      </c>
      <c r="M33" s="394">
        <v>245.75761449984003</v>
      </c>
      <c r="N33" s="426">
        <f t="shared" si="3"/>
        <v>614.39403624960005</v>
      </c>
      <c r="O33" s="394">
        <f t="shared" si="4"/>
        <v>54.339787850239986</v>
      </c>
      <c r="P33" s="394">
        <f t="shared" si="5"/>
        <v>8.9819935668266737</v>
      </c>
      <c r="Q33" s="426">
        <f t="shared" si="6"/>
        <v>63.32178141706666</v>
      </c>
    </row>
    <row r="34" spans="1:17" s="251" customFormat="1" ht="15" customHeight="1" x14ac:dyDescent="0.2">
      <c r="A34" s="250">
        <v>22</v>
      </c>
      <c r="B34" s="252" t="s">
        <v>843</v>
      </c>
      <c r="C34" s="394">
        <v>868.5049156</v>
      </c>
      <c r="D34" s="394">
        <v>578.22294920000002</v>
      </c>
      <c r="E34" s="426">
        <f t="shared" si="0"/>
        <v>1446.7278648000001</v>
      </c>
      <c r="F34" s="394">
        <v>0</v>
      </c>
      <c r="G34" s="394">
        <v>0</v>
      </c>
      <c r="H34" s="426">
        <f t="shared" si="1"/>
        <v>0</v>
      </c>
      <c r="I34" s="394">
        <v>868.5049156</v>
      </c>
      <c r="J34" s="394">
        <v>579.00327706666667</v>
      </c>
      <c r="K34" s="426">
        <f t="shared" si="2"/>
        <v>1447.5081926666667</v>
      </c>
      <c r="L34" s="394">
        <v>726.11271534312016</v>
      </c>
      <c r="M34" s="394">
        <v>484.07514356208014</v>
      </c>
      <c r="N34" s="426">
        <f t="shared" si="3"/>
        <v>1210.1878589052003</v>
      </c>
      <c r="O34" s="394">
        <f t="shared" si="4"/>
        <v>142.39220025687985</v>
      </c>
      <c r="P34" s="394">
        <f t="shared" si="5"/>
        <v>94.928133504586526</v>
      </c>
      <c r="Q34" s="426">
        <f t="shared" si="6"/>
        <v>237.32033376146637</v>
      </c>
    </row>
    <row r="35" spans="1:17" ht="15" customHeight="1" x14ac:dyDescent="0.2">
      <c r="A35" s="250">
        <v>23</v>
      </c>
      <c r="B35" s="252" t="s">
        <v>844</v>
      </c>
      <c r="C35" s="394">
        <v>526.96721279999997</v>
      </c>
      <c r="D35" s="394">
        <v>350.83800960000008</v>
      </c>
      <c r="E35" s="426">
        <f t="shared" si="0"/>
        <v>877.80522240000005</v>
      </c>
      <c r="F35" s="394">
        <v>0</v>
      </c>
      <c r="G35" s="394">
        <v>0</v>
      </c>
      <c r="H35" s="426">
        <f t="shared" si="1"/>
        <v>0</v>
      </c>
      <c r="I35" s="394">
        <v>526.96721279999997</v>
      </c>
      <c r="J35" s="394">
        <v>351.31147519999996</v>
      </c>
      <c r="K35" s="426">
        <f t="shared" si="2"/>
        <v>878.27868799999987</v>
      </c>
      <c r="L35" s="394">
        <v>421.24117012531207</v>
      </c>
      <c r="M35" s="394">
        <v>280.82744675020803</v>
      </c>
      <c r="N35" s="426">
        <f t="shared" si="3"/>
        <v>702.06861687552009</v>
      </c>
      <c r="O35" s="394">
        <f t="shared" si="4"/>
        <v>105.7260426746879</v>
      </c>
      <c r="P35" s="394">
        <f t="shared" si="5"/>
        <v>70.484028449791936</v>
      </c>
      <c r="Q35" s="426">
        <f t="shared" si="6"/>
        <v>176.21007112447984</v>
      </c>
    </row>
    <row r="36" spans="1:17" ht="15" customHeight="1" x14ac:dyDescent="0.2">
      <c r="A36" s="253">
        <v>24</v>
      </c>
      <c r="B36" s="252" t="s">
        <v>845</v>
      </c>
      <c r="C36" s="394">
        <v>0</v>
      </c>
      <c r="D36" s="394">
        <v>0</v>
      </c>
      <c r="E36" s="426">
        <v>0</v>
      </c>
      <c r="F36" s="394">
        <v>0</v>
      </c>
      <c r="G36" s="394">
        <v>0</v>
      </c>
      <c r="H36" s="426">
        <v>0</v>
      </c>
      <c r="I36" s="394">
        <v>0</v>
      </c>
      <c r="J36" s="394">
        <v>0</v>
      </c>
      <c r="K36" s="426">
        <f t="shared" si="2"/>
        <v>0</v>
      </c>
      <c r="L36" s="394">
        <v>0</v>
      </c>
      <c r="M36" s="394">
        <v>0</v>
      </c>
      <c r="N36" s="426">
        <f t="shared" si="3"/>
        <v>0</v>
      </c>
      <c r="O36" s="394">
        <v>0</v>
      </c>
      <c r="P36" s="394">
        <v>0</v>
      </c>
      <c r="Q36" s="426">
        <v>0</v>
      </c>
    </row>
    <row r="37" spans="1:17" ht="15" customHeight="1" x14ac:dyDescent="0.2">
      <c r="A37" s="822" t="s">
        <v>16</v>
      </c>
      <c r="B37" s="823"/>
      <c r="C37" s="426">
        <f t="shared" ref="C37:Q37" si="7">SUM(C13:C36)</f>
        <v>41498.855511400005</v>
      </c>
      <c r="D37" s="426">
        <f t="shared" si="7"/>
        <v>27628.618089800006</v>
      </c>
      <c r="E37" s="426">
        <f t="shared" si="7"/>
        <v>69127.473601200007</v>
      </c>
      <c r="F37" s="426">
        <f t="shared" si="7"/>
        <v>4315.3670187005373</v>
      </c>
      <c r="G37" s="426">
        <f t="shared" si="7"/>
        <v>5068.1790411593975</v>
      </c>
      <c r="H37" s="426">
        <f t="shared" si="7"/>
        <v>9383.5460598599348</v>
      </c>
      <c r="I37" s="426">
        <f t="shared" ref="I37" si="8">C37-F37</f>
        <v>37183.488492699471</v>
      </c>
      <c r="J37" s="426">
        <f t="shared" ref="J37" si="9">I37/6*4</f>
        <v>24788.992328466313</v>
      </c>
      <c r="K37" s="426">
        <f t="shared" si="7"/>
        <v>61972.480821165773</v>
      </c>
      <c r="L37" s="426">
        <f t="shared" si="7"/>
        <v>36039.45695824844</v>
      </c>
      <c r="M37" s="426">
        <f t="shared" si="7"/>
        <v>24026.304638832284</v>
      </c>
      <c r="N37" s="426">
        <f t="shared" si="3"/>
        <v>60065.761597080724</v>
      </c>
      <c r="O37" s="426">
        <f t="shared" si="7"/>
        <v>5459.3985531515673</v>
      </c>
      <c r="P37" s="426">
        <f t="shared" si="7"/>
        <v>5830.8667307934147</v>
      </c>
      <c r="Q37" s="426">
        <f t="shared" si="7"/>
        <v>11290.265283944984</v>
      </c>
    </row>
    <row r="38" spans="1:17" x14ac:dyDescent="0.2">
      <c r="A38" s="7"/>
      <c r="B38" s="23"/>
      <c r="C38" s="441"/>
      <c r="D38" s="441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</row>
    <row r="39" spans="1:17" s="436" customFormat="1" x14ac:dyDescent="0.2">
      <c r="A39" s="7"/>
      <c r="B39" s="23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16"/>
    </row>
    <row r="40" spans="1:17" ht="14.25" customHeight="1" x14ac:dyDescent="0.2">
      <c r="A40" s="904" t="s">
        <v>1112</v>
      </c>
      <c r="B40" s="904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4"/>
      <c r="O40" s="904"/>
      <c r="P40" s="904"/>
      <c r="Q40" s="904"/>
    </row>
    <row r="41" spans="1:17" ht="15.75" customHeight="1" x14ac:dyDescent="0.2">
      <c r="A41" s="26"/>
      <c r="B41" s="33"/>
      <c r="C41" s="33"/>
      <c r="D41" s="33"/>
      <c r="E41" s="33"/>
      <c r="F41" s="412"/>
      <c r="G41" s="412"/>
      <c r="H41" s="412"/>
      <c r="I41" s="412"/>
      <c r="J41" s="747"/>
      <c r="K41" s="747"/>
      <c r="L41" s="747"/>
      <c r="M41" s="747"/>
      <c r="N41" s="747"/>
      <c r="O41" s="747"/>
      <c r="P41" s="747"/>
      <c r="Q41" s="747"/>
    </row>
    <row r="42" spans="1:17" ht="15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747"/>
      <c r="K42" s="747"/>
      <c r="L42" s="747"/>
      <c r="M42" s="747"/>
      <c r="N42" s="747"/>
      <c r="O42" s="747"/>
      <c r="P42" s="747"/>
      <c r="Q42" s="747"/>
    </row>
    <row r="43" spans="1:17" ht="12.75" customHeight="1" x14ac:dyDescent="0.2">
      <c r="A43" s="10" t="s">
        <v>1114</v>
      </c>
      <c r="B43" s="651"/>
      <c r="C43" s="651"/>
      <c r="D43" s="651"/>
      <c r="E43" s="651"/>
      <c r="F43" s="749" t="s">
        <v>1118</v>
      </c>
      <c r="G43" s="749"/>
      <c r="H43" s="749"/>
      <c r="I43" s="749"/>
      <c r="J43" s="654"/>
      <c r="K43" s="654"/>
      <c r="L43" s="654"/>
      <c r="M43" s="749" t="s">
        <v>1116</v>
      </c>
      <c r="N43" s="749"/>
      <c r="O43" s="749"/>
      <c r="P43" s="749"/>
      <c r="Q43" s="749"/>
    </row>
    <row r="44" spans="1:17" ht="12.75" customHeight="1" x14ac:dyDescent="0.2">
      <c r="A44" s="654"/>
      <c r="B44" s="10"/>
      <c r="C44" s="10"/>
      <c r="D44" s="10"/>
      <c r="E44" s="10"/>
      <c r="F44" s="748" t="s">
        <v>1115</v>
      </c>
      <c r="G44" s="748"/>
      <c r="H44" s="748"/>
      <c r="I44" s="748"/>
      <c r="J44" s="654"/>
      <c r="K44" s="654"/>
      <c r="L44" s="654"/>
      <c r="M44" s="832" t="s">
        <v>1115</v>
      </c>
      <c r="N44" s="832"/>
      <c r="O44" s="832"/>
      <c r="P44" s="832"/>
      <c r="Q44" s="832"/>
    </row>
    <row r="45" spans="1:17" x14ac:dyDescent="0.2">
      <c r="A45" s="10"/>
      <c r="B45" s="10"/>
      <c r="C45" s="10"/>
      <c r="D45" s="10"/>
      <c r="E45" s="10"/>
      <c r="F45" s="748" t="s">
        <v>1119</v>
      </c>
      <c r="G45" s="748"/>
      <c r="H45" s="748"/>
      <c r="I45" s="748"/>
      <c r="J45" s="10"/>
      <c r="K45" s="10"/>
      <c r="L45" s="10"/>
      <c r="M45" s="10"/>
      <c r="O45" s="27"/>
      <c r="P45" s="27"/>
      <c r="Q45" s="27"/>
    </row>
  </sheetData>
  <mergeCells count="21">
    <mergeCell ref="F43:I43"/>
    <mergeCell ref="F44:I44"/>
    <mergeCell ref="F45:I45"/>
    <mergeCell ref="C10:E10"/>
    <mergeCell ref="F10:H10"/>
    <mergeCell ref="M44:Q44"/>
    <mergeCell ref="P1:Q1"/>
    <mergeCell ref="A2:Q2"/>
    <mergeCell ref="A3:Q3"/>
    <mergeCell ref="N9:Q9"/>
    <mergeCell ref="D6:O6"/>
    <mergeCell ref="A37:B37"/>
    <mergeCell ref="J41:Q41"/>
    <mergeCell ref="J42:Q42"/>
    <mergeCell ref="A40:Q40"/>
    <mergeCell ref="M43:Q43"/>
    <mergeCell ref="I10:K10"/>
    <mergeCell ref="L10:N10"/>
    <mergeCell ref="O10:Q10"/>
    <mergeCell ref="A10:A11"/>
    <mergeCell ref="B10:B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45"/>
  <sheetViews>
    <sheetView view="pageBreakPreview" topLeftCell="A22" zoomScale="85" zoomScaleNormal="115" zoomScaleSheetLayoutView="85" workbookViewId="0">
      <selection activeCell="L47" sqref="L47"/>
    </sheetView>
  </sheetViews>
  <sheetFormatPr defaultRowHeight="12.75" x14ac:dyDescent="0.2"/>
  <cols>
    <col min="1" max="1" width="7.7109375" customWidth="1"/>
    <col min="2" max="2" width="14.5703125" customWidth="1"/>
    <col min="3" max="3" width="14.7109375" customWidth="1"/>
    <col min="4" max="4" width="11.28515625" customWidth="1"/>
    <col min="5" max="5" width="12.42578125" customWidth="1"/>
    <col min="6" max="6" width="11.85546875" bestFit="1" customWidth="1"/>
    <col min="7" max="7" width="12.140625" customWidth="1"/>
    <col min="8" max="8" width="11.28515625" customWidth="1"/>
    <col min="9" max="9" width="11.85546875" customWidth="1"/>
    <col min="10" max="10" width="10.5703125" customWidth="1"/>
    <col min="11" max="11" width="11.5703125" customWidth="1"/>
    <col min="12" max="12" width="12.42578125" customWidth="1"/>
    <col min="13" max="13" width="11.28515625" bestFit="1" customWidth="1"/>
    <col min="14" max="14" width="11" customWidth="1"/>
    <col min="15" max="16" width="12.28515625" customWidth="1"/>
    <col min="17" max="17" width="10" bestFit="1" customWidth="1"/>
    <col min="18" max="19" width="10.28515625" bestFit="1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905" t="s">
        <v>61</v>
      </c>
      <c r="R1" s="905"/>
      <c r="S1" s="905"/>
    </row>
    <row r="3" spans="1:22" ht="15" x14ac:dyDescent="0.2">
      <c r="A3" s="838" t="s">
        <v>0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</row>
    <row r="4" spans="1:22" ht="20.25" x14ac:dyDescent="0.3">
      <c r="A4" s="800" t="s">
        <v>663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35"/>
    </row>
    <row r="5" spans="1:22" x14ac:dyDescent="0.2">
      <c r="A5" s="27"/>
      <c r="B5" s="27"/>
      <c r="C5" s="130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U5" s="27"/>
    </row>
    <row r="7" spans="1:22" ht="15.75" x14ac:dyDescent="0.25">
      <c r="A7" s="769" t="s">
        <v>231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</row>
    <row r="8" spans="1:22" ht="15.75" x14ac:dyDescent="0.25">
      <c r="A8" s="27" t="s">
        <v>870</v>
      </c>
      <c r="B8" s="27"/>
      <c r="C8" s="10"/>
      <c r="D8" s="1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906" t="s">
        <v>224</v>
      </c>
      <c r="Q8" s="906"/>
      <c r="R8" s="906"/>
      <c r="S8" s="906"/>
      <c r="U8" s="31"/>
    </row>
    <row r="9" spans="1:22" x14ac:dyDescent="0.2">
      <c r="P9" s="866" t="s">
        <v>1042</v>
      </c>
      <c r="Q9" s="866"/>
      <c r="R9" s="866"/>
      <c r="S9" s="866"/>
    </row>
    <row r="10" spans="1:22" ht="28.5" customHeight="1" x14ac:dyDescent="0.2">
      <c r="A10" s="781" t="s">
        <v>20</v>
      </c>
      <c r="B10" s="834" t="s">
        <v>203</v>
      </c>
      <c r="C10" s="834" t="s">
        <v>376</v>
      </c>
      <c r="D10" s="834" t="s">
        <v>486</v>
      </c>
      <c r="E10" s="756" t="s">
        <v>693</v>
      </c>
      <c r="F10" s="756"/>
      <c r="G10" s="756"/>
      <c r="H10" s="724" t="s">
        <v>692</v>
      </c>
      <c r="I10" s="725"/>
      <c r="J10" s="726"/>
      <c r="K10" s="785" t="s">
        <v>378</v>
      </c>
      <c r="L10" s="786"/>
      <c r="M10" s="903"/>
      <c r="N10" s="717" t="s">
        <v>154</v>
      </c>
      <c r="O10" s="734"/>
      <c r="P10" s="718"/>
      <c r="Q10" s="755" t="s">
        <v>1126</v>
      </c>
      <c r="R10" s="755"/>
      <c r="S10" s="755"/>
      <c r="T10" s="834" t="s">
        <v>252</v>
      </c>
      <c r="U10" s="834" t="s">
        <v>432</v>
      </c>
      <c r="V10" s="834" t="s">
        <v>379</v>
      </c>
    </row>
    <row r="11" spans="1:22" ht="65.25" customHeight="1" x14ac:dyDescent="0.2">
      <c r="A11" s="783"/>
      <c r="B11" s="835"/>
      <c r="C11" s="835"/>
      <c r="D11" s="835"/>
      <c r="E11" s="307" t="s">
        <v>175</v>
      </c>
      <c r="F11" s="307" t="s">
        <v>204</v>
      </c>
      <c r="G11" s="307" t="s">
        <v>16</v>
      </c>
      <c r="H11" s="307" t="s">
        <v>175</v>
      </c>
      <c r="I11" s="307" t="s">
        <v>204</v>
      </c>
      <c r="J11" s="307" t="s">
        <v>16</v>
      </c>
      <c r="K11" s="599" t="s">
        <v>175</v>
      </c>
      <c r="L11" s="599" t="s">
        <v>204</v>
      </c>
      <c r="M11" s="599" t="s">
        <v>16</v>
      </c>
      <c r="N11" s="599" t="s">
        <v>175</v>
      </c>
      <c r="O11" s="599" t="s">
        <v>204</v>
      </c>
      <c r="P11" s="599" t="s">
        <v>16</v>
      </c>
      <c r="Q11" s="599" t="s">
        <v>235</v>
      </c>
      <c r="R11" s="599" t="s">
        <v>215</v>
      </c>
      <c r="S11" s="599" t="s">
        <v>216</v>
      </c>
      <c r="T11" s="835"/>
      <c r="U11" s="835"/>
      <c r="V11" s="835"/>
    </row>
    <row r="12" spans="1:22" x14ac:dyDescent="0.2">
      <c r="A12" s="129">
        <v>1</v>
      </c>
      <c r="B12" s="90">
        <v>2</v>
      </c>
      <c r="C12" s="4">
        <v>3</v>
      </c>
      <c r="D12" s="90">
        <v>4</v>
      </c>
      <c r="E12" s="90">
        <v>5</v>
      </c>
      <c r="F12" s="4">
        <v>6</v>
      </c>
      <c r="G12" s="90">
        <v>7</v>
      </c>
      <c r="H12" s="90">
        <v>8</v>
      </c>
      <c r="I12" s="4">
        <v>9</v>
      </c>
      <c r="J12" s="90">
        <v>10</v>
      </c>
      <c r="K12" s="90">
        <v>11</v>
      </c>
      <c r="L12" s="13">
        <v>12</v>
      </c>
      <c r="M12" s="90">
        <v>13</v>
      </c>
      <c r="N12" s="90">
        <v>14</v>
      </c>
      <c r="O12" s="13">
        <v>15</v>
      </c>
      <c r="P12" s="90">
        <v>16</v>
      </c>
      <c r="Q12" s="90">
        <v>17</v>
      </c>
      <c r="R12" s="13">
        <v>18</v>
      </c>
      <c r="S12" s="90">
        <v>19</v>
      </c>
      <c r="T12" s="90">
        <v>20</v>
      </c>
      <c r="U12" s="13">
        <v>21</v>
      </c>
      <c r="V12" s="90">
        <v>22</v>
      </c>
    </row>
    <row r="13" spans="1:22" ht="18" customHeight="1" x14ac:dyDescent="0.2">
      <c r="A13" s="250">
        <v>1</v>
      </c>
      <c r="B13" s="252" t="s">
        <v>822</v>
      </c>
      <c r="C13" s="540">
        <v>2703</v>
      </c>
      <c r="D13" s="540">
        <v>2886</v>
      </c>
      <c r="E13" s="541">
        <v>162.18</v>
      </c>
      <c r="F13" s="541">
        <v>243.27</v>
      </c>
      <c r="G13" s="542">
        <f t="shared" ref="G13:G36" si="0">SUM(E13:F13)</f>
        <v>405.45000000000005</v>
      </c>
      <c r="H13" s="541">
        <v>-11.962263736663004</v>
      </c>
      <c r="I13" s="541">
        <v>-29.650571324072956</v>
      </c>
      <c r="J13" s="542">
        <f t="shared" ref="J13:J36" si="1">SUM(H13:I13)</f>
        <v>-41.612835060735961</v>
      </c>
      <c r="K13" s="541">
        <v>192.18</v>
      </c>
      <c r="L13" s="541">
        <v>288.27</v>
      </c>
      <c r="M13" s="542">
        <f t="shared" ref="M13:M36" si="2">SUM(K13:L13)</f>
        <v>480.45</v>
      </c>
      <c r="N13" s="541">
        <v>167.32400000000001</v>
      </c>
      <c r="O13" s="541">
        <v>250.98599999999999</v>
      </c>
      <c r="P13" s="542">
        <f t="shared" ref="P13:P37" si="3">SUM(N13:O13)</f>
        <v>418.31</v>
      </c>
      <c r="Q13" s="541">
        <f>H13+K13-N13</f>
        <v>12.89373626333699</v>
      </c>
      <c r="R13" s="541">
        <f>I13+L13-O13</f>
        <v>7.6334286759270071</v>
      </c>
      <c r="S13" s="542">
        <f>Q13+R13</f>
        <v>20.527164939263997</v>
      </c>
      <c r="T13" s="541" t="s">
        <v>849</v>
      </c>
      <c r="U13" s="540">
        <v>2680</v>
      </c>
      <c r="V13" s="540">
        <v>2680</v>
      </c>
    </row>
    <row r="14" spans="1:22" ht="18" customHeight="1" x14ac:dyDescent="0.2">
      <c r="A14" s="250">
        <v>2</v>
      </c>
      <c r="B14" s="252" t="s">
        <v>823</v>
      </c>
      <c r="C14" s="540">
        <v>8822</v>
      </c>
      <c r="D14" s="540">
        <v>8673</v>
      </c>
      <c r="E14" s="541">
        <v>529.32000000000005</v>
      </c>
      <c r="F14" s="541">
        <v>793.98</v>
      </c>
      <c r="G14" s="542">
        <f t="shared" si="0"/>
        <v>1323.3000000000002</v>
      </c>
      <c r="H14" s="541">
        <v>32.992018686599181</v>
      </c>
      <c r="I14" s="541">
        <v>54.766739900486073</v>
      </c>
      <c r="J14" s="542">
        <f t="shared" si="1"/>
        <v>87.758758587085254</v>
      </c>
      <c r="K14" s="541">
        <v>429.32</v>
      </c>
      <c r="L14" s="541">
        <v>643.9799999999999</v>
      </c>
      <c r="M14" s="542">
        <f t="shared" si="2"/>
        <v>1073.3</v>
      </c>
      <c r="N14" s="541">
        <v>462.31</v>
      </c>
      <c r="O14" s="541">
        <v>698.11799999999994</v>
      </c>
      <c r="P14" s="542">
        <f t="shared" si="3"/>
        <v>1160.4279999999999</v>
      </c>
      <c r="Q14" s="541">
        <f t="shared" ref="Q14:Q35" si="4">H14+K14-N14</f>
        <v>2.018686599171815E-3</v>
      </c>
      <c r="R14" s="541">
        <f t="shared" ref="R14:R35" si="5">I14+L14-O14</f>
        <v>0.62873990048603901</v>
      </c>
      <c r="S14" s="542">
        <f t="shared" ref="S14:S35" si="6">Q14+R14</f>
        <v>0.63075858708521082</v>
      </c>
      <c r="T14" s="541" t="s">
        <v>849</v>
      </c>
      <c r="U14" s="540">
        <v>8673</v>
      </c>
      <c r="V14" s="540">
        <v>8673</v>
      </c>
    </row>
    <row r="15" spans="1:22" ht="18" customHeight="1" x14ac:dyDescent="0.2">
      <c r="A15" s="250">
        <v>3</v>
      </c>
      <c r="B15" s="252" t="s">
        <v>824</v>
      </c>
      <c r="C15" s="540">
        <v>7794</v>
      </c>
      <c r="D15" s="540">
        <v>7571</v>
      </c>
      <c r="E15" s="541">
        <v>467.64</v>
      </c>
      <c r="F15" s="541">
        <v>701.46</v>
      </c>
      <c r="G15" s="542">
        <f t="shared" si="0"/>
        <v>1169.0999999999999</v>
      </c>
      <c r="H15" s="541">
        <v>-76.325312760510997</v>
      </c>
      <c r="I15" s="541">
        <v>-49.287917477295991</v>
      </c>
      <c r="J15" s="542">
        <f t="shared" si="1"/>
        <v>-125.61323023780699</v>
      </c>
      <c r="K15" s="541">
        <v>487.64</v>
      </c>
      <c r="L15" s="541">
        <v>731.45999999999992</v>
      </c>
      <c r="M15" s="542">
        <f t="shared" si="2"/>
        <v>1219.0999999999999</v>
      </c>
      <c r="N15" s="541">
        <v>411.3</v>
      </c>
      <c r="O15" s="541">
        <v>659.12399999999991</v>
      </c>
      <c r="P15" s="542">
        <f t="shared" si="3"/>
        <v>1070.424</v>
      </c>
      <c r="Q15" s="541">
        <f t="shared" si="4"/>
        <v>1.4687239488978321E-2</v>
      </c>
      <c r="R15" s="541">
        <f t="shared" si="5"/>
        <v>23.048082522704021</v>
      </c>
      <c r="S15" s="542">
        <f t="shared" si="6"/>
        <v>23.062769762193</v>
      </c>
      <c r="T15" s="541" t="s">
        <v>849</v>
      </c>
      <c r="U15" s="540">
        <v>7571</v>
      </c>
      <c r="V15" s="540">
        <v>7571</v>
      </c>
    </row>
    <row r="16" spans="1:22" ht="18" customHeight="1" x14ac:dyDescent="0.2">
      <c r="A16" s="250">
        <v>4</v>
      </c>
      <c r="B16" s="252" t="s">
        <v>825</v>
      </c>
      <c r="C16" s="540">
        <v>9937</v>
      </c>
      <c r="D16" s="540">
        <v>9001</v>
      </c>
      <c r="E16" s="541">
        <v>596.22</v>
      </c>
      <c r="F16" s="541">
        <v>894.33</v>
      </c>
      <c r="G16" s="542">
        <f t="shared" si="0"/>
        <v>1490.5500000000002</v>
      </c>
      <c r="H16" s="541">
        <v>45.481389327912893</v>
      </c>
      <c r="I16" s="541">
        <v>50.727041549591604</v>
      </c>
      <c r="J16" s="542">
        <f t="shared" si="1"/>
        <v>96.208430877504497</v>
      </c>
      <c r="K16" s="541">
        <v>446.22</v>
      </c>
      <c r="L16" s="541">
        <v>669.33</v>
      </c>
      <c r="M16" s="542">
        <f t="shared" si="2"/>
        <v>1115.5500000000002</v>
      </c>
      <c r="N16" s="541">
        <v>454.94480000000004</v>
      </c>
      <c r="O16" s="541">
        <v>682.41719999999998</v>
      </c>
      <c r="P16" s="542">
        <f t="shared" si="3"/>
        <v>1137.3620000000001</v>
      </c>
      <c r="Q16" s="541">
        <f t="shared" si="4"/>
        <v>36.756589327912877</v>
      </c>
      <c r="R16" s="541">
        <f t="shared" si="5"/>
        <v>37.639841549591665</v>
      </c>
      <c r="S16" s="542">
        <f t="shared" si="6"/>
        <v>74.396430877504542</v>
      </c>
      <c r="T16" s="541" t="s">
        <v>849</v>
      </c>
      <c r="U16" s="540">
        <v>6950</v>
      </c>
      <c r="V16" s="540">
        <v>6950</v>
      </c>
    </row>
    <row r="17" spans="1:22" ht="18" customHeight="1" x14ac:dyDescent="0.2">
      <c r="A17" s="250">
        <v>5</v>
      </c>
      <c r="B17" s="252" t="s">
        <v>826</v>
      </c>
      <c r="C17" s="540">
        <v>6321</v>
      </c>
      <c r="D17" s="540">
        <v>5062</v>
      </c>
      <c r="E17" s="541">
        <v>379.26</v>
      </c>
      <c r="F17" s="541">
        <v>568.89</v>
      </c>
      <c r="G17" s="542">
        <f t="shared" si="0"/>
        <v>948.15</v>
      </c>
      <c r="H17" s="541">
        <v>-58.354487201614972</v>
      </c>
      <c r="I17" s="541">
        <v>103.38443520151338</v>
      </c>
      <c r="J17" s="542">
        <f t="shared" si="1"/>
        <v>45.029947999898411</v>
      </c>
      <c r="K17" s="541">
        <v>379.26</v>
      </c>
      <c r="L17" s="541">
        <v>568.89</v>
      </c>
      <c r="M17" s="542">
        <f t="shared" si="2"/>
        <v>948.15</v>
      </c>
      <c r="N17" s="541">
        <v>297.38000000000005</v>
      </c>
      <c r="O17" s="541">
        <v>546.07000000000005</v>
      </c>
      <c r="P17" s="542">
        <f t="shared" si="3"/>
        <v>843.45</v>
      </c>
      <c r="Q17" s="541">
        <f t="shared" si="4"/>
        <v>23.525512798384966</v>
      </c>
      <c r="R17" s="541">
        <f t="shared" si="5"/>
        <v>126.20443520151332</v>
      </c>
      <c r="S17" s="542">
        <f t="shared" si="6"/>
        <v>149.72994799989829</v>
      </c>
      <c r="T17" s="541" t="s">
        <v>849</v>
      </c>
      <c r="U17" s="540">
        <v>5062</v>
      </c>
      <c r="V17" s="540">
        <v>5062</v>
      </c>
    </row>
    <row r="18" spans="1:22" ht="18" customHeight="1" x14ac:dyDescent="0.2">
      <c r="A18" s="250">
        <v>6</v>
      </c>
      <c r="B18" s="252" t="s">
        <v>827</v>
      </c>
      <c r="C18" s="540">
        <v>3913</v>
      </c>
      <c r="D18" s="540">
        <v>3752</v>
      </c>
      <c r="E18" s="541">
        <v>234.78</v>
      </c>
      <c r="F18" s="541">
        <v>352.17</v>
      </c>
      <c r="G18" s="542">
        <f t="shared" si="0"/>
        <v>586.95000000000005</v>
      </c>
      <c r="H18" s="541">
        <v>-67.909158743857034</v>
      </c>
      <c r="I18" s="541">
        <v>95.582544759032032</v>
      </c>
      <c r="J18" s="542">
        <f t="shared" si="1"/>
        <v>27.673386015174998</v>
      </c>
      <c r="K18" s="541">
        <v>384.78</v>
      </c>
      <c r="L18" s="541">
        <v>652.16999999999996</v>
      </c>
      <c r="M18" s="542">
        <f t="shared" si="2"/>
        <v>1036.9499999999998</v>
      </c>
      <c r="N18" s="541">
        <v>303.34800000000001</v>
      </c>
      <c r="O18" s="541">
        <v>555.02200000000005</v>
      </c>
      <c r="P18" s="542">
        <f t="shared" si="3"/>
        <v>858.37000000000012</v>
      </c>
      <c r="Q18" s="541">
        <f t="shared" si="4"/>
        <v>13.522841256142954</v>
      </c>
      <c r="R18" s="541">
        <f t="shared" si="5"/>
        <v>192.73054475903189</v>
      </c>
      <c r="S18" s="542">
        <f t="shared" si="6"/>
        <v>206.25338601517484</v>
      </c>
      <c r="T18" s="541" t="s">
        <v>849</v>
      </c>
      <c r="U18" s="540">
        <v>2251</v>
      </c>
      <c r="V18" s="540">
        <v>2251</v>
      </c>
    </row>
    <row r="19" spans="1:22" ht="18" customHeight="1" x14ac:dyDescent="0.2">
      <c r="A19" s="250">
        <v>7</v>
      </c>
      <c r="B19" s="252" t="s">
        <v>828</v>
      </c>
      <c r="C19" s="540">
        <v>5781</v>
      </c>
      <c r="D19" s="540">
        <v>5743</v>
      </c>
      <c r="E19" s="541">
        <v>346.86</v>
      </c>
      <c r="F19" s="541">
        <v>520.29</v>
      </c>
      <c r="G19" s="542">
        <f t="shared" si="0"/>
        <v>867.15</v>
      </c>
      <c r="H19" s="541">
        <v>68.421276069316036</v>
      </c>
      <c r="I19" s="541">
        <v>124.88077275374627</v>
      </c>
      <c r="J19" s="542">
        <f t="shared" si="1"/>
        <v>193.30204882306231</v>
      </c>
      <c r="K19" s="541">
        <v>346.86</v>
      </c>
      <c r="L19" s="541">
        <v>520.29</v>
      </c>
      <c r="M19" s="542">
        <f t="shared" si="2"/>
        <v>867.15</v>
      </c>
      <c r="N19" s="541">
        <v>351.5</v>
      </c>
      <c r="O19" s="541">
        <v>527.25</v>
      </c>
      <c r="P19" s="542">
        <f t="shared" si="3"/>
        <v>878.75</v>
      </c>
      <c r="Q19" s="541">
        <f t="shared" si="4"/>
        <v>63.78127606931605</v>
      </c>
      <c r="R19" s="541">
        <f t="shared" si="5"/>
        <v>117.92077275374618</v>
      </c>
      <c r="S19" s="542">
        <f t="shared" si="6"/>
        <v>181.70204882306223</v>
      </c>
      <c r="T19" s="541" t="s">
        <v>849</v>
      </c>
      <c r="U19" s="540">
        <v>5195</v>
      </c>
      <c r="V19" s="540">
        <v>5195</v>
      </c>
    </row>
    <row r="20" spans="1:22" ht="18" customHeight="1" x14ac:dyDescent="0.2">
      <c r="A20" s="250">
        <v>8</v>
      </c>
      <c r="B20" s="252" t="s">
        <v>829</v>
      </c>
      <c r="C20" s="540">
        <v>2954</v>
      </c>
      <c r="D20" s="540">
        <v>2007</v>
      </c>
      <c r="E20" s="541">
        <v>177.24</v>
      </c>
      <c r="F20" s="541">
        <v>265.86</v>
      </c>
      <c r="G20" s="542">
        <f t="shared" si="0"/>
        <v>443.1</v>
      </c>
      <c r="H20" s="541">
        <v>82.114276729655998</v>
      </c>
      <c r="I20" s="541">
        <v>94.301307545453398</v>
      </c>
      <c r="J20" s="542">
        <f t="shared" si="1"/>
        <v>176.41558427510938</v>
      </c>
      <c r="K20" s="541">
        <v>127.24</v>
      </c>
      <c r="L20" s="541">
        <v>265.86</v>
      </c>
      <c r="M20" s="542">
        <f t="shared" si="2"/>
        <v>393.1</v>
      </c>
      <c r="N20" s="541">
        <v>132.91999999999999</v>
      </c>
      <c r="O20" s="541">
        <v>199.39</v>
      </c>
      <c r="P20" s="542">
        <f t="shared" si="3"/>
        <v>332.30999999999995</v>
      </c>
      <c r="Q20" s="541">
        <f t="shared" si="4"/>
        <v>76.434276729656006</v>
      </c>
      <c r="R20" s="541">
        <f t="shared" si="5"/>
        <v>160.7713075454534</v>
      </c>
      <c r="S20" s="542">
        <f t="shared" si="6"/>
        <v>237.2055842751094</v>
      </c>
      <c r="T20" s="541" t="s">
        <v>849</v>
      </c>
      <c r="U20" s="540">
        <v>1285</v>
      </c>
      <c r="V20" s="540">
        <v>1285</v>
      </c>
    </row>
    <row r="21" spans="1:22" ht="18" customHeight="1" x14ac:dyDescent="0.2">
      <c r="A21" s="250">
        <v>9</v>
      </c>
      <c r="B21" s="252" t="s">
        <v>830</v>
      </c>
      <c r="C21" s="540">
        <v>7697</v>
      </c>
      <c r="D21" s="540">
        <v>7884</v>
      </c>
      <c r="E21" s="541">
        <v>461.82</v>
      </c>
      <c r="F21" s="541">
        <v>692.73</v>
      </c>
      <c r="G21" s="542">
        <f t="shared" si="0"/>
        <v>1154.55</v>
      </c>
      <c r="H21" s="541">
        <v>-14.04977918339938</v>
      </c>
      <c r="I21" s="541">
        <v>-83.050199838305389</v>
      </c>
      <c r="J21" s="542">
        <f t="shared" si="1"/>
        <v>-97.099979021704769</v>
      </c>
      <c r="K21" s="541">
        <v>501.82</v>
      </c>
      <c r="L21" s="541">
        <v>852.73</v>
      </c>
      <c r="M21" s="542">
        <f t="shared" si="2"/>
        <v>1354.55</v>
      </c>
      <c r="N21" s="541">
        <v>455.24400000000009</v>
      </c>
      <c r="O21" s="541">
        <v>682.8660000000001</v>
      </c>
      <c r="P21" s="542">
        <f t="shared" si="3"/>
        <v>1138.1100000000001</v>
      </c>
      <c r="Q21" s="541">
        <f t="shared" si="4"/>
        <v>32.526220816600528</v>
      </c>
      <c r="R21" s="541">
        <f t="shared" si="5"/>
        <v>86.81380016169453</v>
      </c>
      <c r="S21" s="542">
        <f t="shared" si="6"/>
        <v>119.34002097829506</v>
      </c>
      <c r="T21" s="541" t="s">
        <v>849</v>
      </c>
      <c r="U21" s="540">
        <v>7884</v>
      </c>
      <c r="V21" s="540">
        <v>7884</v>
      </c>
    </row>
    <row r="22" spans="1:22" ht="18" customHeight="1" x14ac:dyDescent="0.2">
      <c r="A22" s="250">
        <v>10</v>
      </c>
      <c r="B22" s="252" t="s">
        <v>831</v>
      </c>
      <c r="C22" s="540">
        <v>6019</v>
      </c>
      <c r="D22" s="540">
        <v>5863</v>
      </c>
      <c r="E22" s="541">
        <v>361.14</v>
      </c>
      <c r="F22" s="541">
        <v>541.71</v>
      </c>
      <c r="G22" s="542">
        <f t="shared" si="0"/>
        <v>902.85</v>
      </c>
      <c r="H22" s="541">
        <v>-83.349875124992991</v>
      </c>
      <c r="I22" s="541">
        <v>92.413137639688273</v>
      </c>
      <c r="J22" s="542">
        <f t="shared" si="1"/>
        <v>9.0632625146952819</v>
      </c>
      <c r="K22" s="541">
        <v>461.14</v>
      </c>
      <c r="L22" s="541">
        <v>691.71</v>
      </c>
      <c r="M22" s="542">
        <f t="shared" si="2"/>
        <v>1152.8499999999999</v>
      </c>
      <c r="N22" s="541">
        <v>296.14</v>
      </c>
      <c r="O22" s="541">
        <v>594.21</v>
      </c>
      <c r="P22" s="542">
        <f t="shared" si="3"/>
        <v>890.35</v>
      </c>
      <c r="Q22" s="541">
        <f t="shared" si="4"/>
        <v>81.650124875007009</v>
      </c>
      <c r="R22" s="541">
        <f t="shared" si="5"/>
        <v>189.91313763968833</v>
      </c>
      <c r="S22" s="542">
        <f t="shared" si="6"/>
        <v>271.56326251469534</v>
      </c>
      <c r="T22" s="541" t="s">
        <v>849</v>
      </c>
      <c r="U22" s="540">
        <v>5059</v>
      </c>
      <c r="V22" s="540">
        <v>5059</v>
      </c>
    </row>
    <row r="23" spans="1:22" ht="18" customHeight="1" x14ac:dyDescent="0.2">
      <c r="A23" s="250">
        <v>11</v>
      </c>
      <c r="B23" s="252" t="s">
        <v>832</v>
      </c>
      <c r="C23" s="540">
        <v>4554</v>
      </c>
      <c r="D23" s="540">
        <v>4076</v>
      </c>
      <c r="E23" s="541">
        <v>273.24</v>
      </c>
      <c r="F23" s="541">
        <v>409.86</v>
      </c>
      <c r="G23" s="542">
        <f t="shared" si="0"/>
        <v>683.1</v>
      </c>
      <c r="H23" s="541">
        <v>-27.362139960127934</v>
      </c>
      <c r="I23" s="541">
        <v>16.5898188386073</v>
      </c>
      <c r="J23" s="542">
        <f t="shared" si="1"/>
        <v>-10.772321121520633</v>
      </c>
      <c r="K23" s="541">
        <v>273.24</v>
      </c>
      <c r="L23" s="541">
        <v>409.86</v>
      </c>
      <c r="M23" s="542">
        <f t="shared" si="2"/>
        <v>683.1</v>
      </c>
      <c r="N23" s="541">
        <v>245.16</v>
      </c>
      <c r="O23" s="541">
        <v>367.73999999999995</v>
      </c>
      <c r="P23" s="542">
        <f t="shared" si="3"/>
        <v>612.9</v>
      </c>
      <c r="Q23" s="541">
        <f t="shared" si="4"/>
        <v>0.71786003987207891</v>
      </c>
      <c r="R23" s="541">
        <f t="shared" si="5"/>
        <v>58.709818838607362</v>
      </c>
      <c r="S23" s="542">
        <f t="shared" si="6"/>
        <v>59.427678878479441</v>
      </c>
      <c r="T23" s="541" t="s">
        <v>849</v>
      </c>
      <c r="U23" s="540">
        <v>4076</v>
      </c>
      <c r="V23" s="540">
        <v>4076</v>
      </c>
    </row>
    <row r="24" spans="1:22" ht="18" customHeight="1" x14ac:dyDescent="0.2">
      <c r="A24" s="250">
        <v>12</v>
      </c>
      <c r="B24" s="252" t="s">
        <v>833</v>
      </c>
      <c r="C24" s="540">
        <v>1649</v>
      </c>
      <c r="D24" s="540">
        <v>1649</v>
      </c>
      <c r="E24" s="541">
        <v>98.94</v>
      </c>
      <c r="F24" s="541">
        <v>148.41</v>
      </c>
      <c r="G24" s="542">
        <f t="shared" si="0"/>
        <v>247.35</v>
      </c>
      <c r="H24" s="541">
        <v>16.269944886341008</v>
      </c>
      <c r="I24" s="541">
        <v>-18.74646073495299</v>
      </c>
      <c r="J24" s="542">
        <f t="shared" si="1"/>
        <v>-2.4765158486119816</v>
      </c>
      <c r="K24" s="541">
        <v>128.94</v>
      </c>
      <c r="L24" s="541">
        <v>293.41000000000003</v>
      </c>
      <c r="M24" s="542">
        <f t="shared" si="2"/>
        <v>422.35</v>
      </c>
      <c r="N24" s="541">
        <v>118.45</v>
      </c>
      <c r="O24" s="541">
        <v>177.68</v>
      </c>
      <c r="P24" s="542">
        <f t="shared" si="3"/>
        <v>296.13</v>
      </c>
      <c r="Q24" s="541">
        <f t="shared" si="4"/>
        <v>26.759944886341017</v>
      </c>
      <c r="R24" s="541">
        <f t="shared" si="5"/>
        <v>96.983539265047</v>
      </c>
      <c r="S24" s="542">
        <f t="shared" si="6"/>
        <v>123.74348415138802</v>
      </c>
      <c r="T24" s="541" t="s">
        <v>849</v>
      </c>
      <c r="U24" s="540">
        <v>657</v>
      </c>
      <c r="V24" s="540">
        <v>657</v>
      </c>
    </row>
    <row r="25" spans="1:22" ht="18" customHeight="1" x14ac:dyDescent="0.2">
      <c r="A25" s="250">
        <v>13</v>
      </c>
      <c r="B25" s="252" t="s">
        <v>834</v>
      </c>
      <c r="C25" s="540">
        <v>8007</v>
      </c>
      <c r="D25" s="540">
        <v>7268</v>
      </c>
      <c r="E25" s="541">
        <v>480.42</v>
      </c>
      <c r="F25" s="541">
        <v>720.63</v>
      </c>
      <c r="G25" s="542">
        <f t="shared" si="0"/>
        <v>1201.05</v>
      </c>
      <c r="H25" s="541">
        <v>-73.625708650606043</v>
      </c>
      <c r="I25" s="541">
        <v>397.63252341633995</v>
      </c>
      <c r="J25" s="542">
        <f t="shared" si="1"/>
        <v>324.00681476573391</v>
      </c>
      <c r="K25" s="541">
        <v>497.42</v>
      </c>
      <c r="L25" s="541">
        <v>646.13</v>
      </c>
      <c r="M25" s="542">
        <f t="shared" si="2"/>
        <v>1143.55</v>
      </c>
      <c r="N25" s="541">
        <v>485.24799999999999</v>
      </c>
      <c r="O25" s="541">
        <v>827.87199999999996</v>
      </c>
      <c r="P25" s="542">
        <f t="shared" si="3"/>
        <v>1313.12</v>
      </c>
      <c r="Q25" s="541">
        <f t="shared" si="4"/>
        <v>-61.453708650606018</v>
      </c>
      <c r="R25" s="541">
        <f t="shared" si="5"/>
        <v>215.89052341633999</v>
      </c>
      <c r="S25" s="542">
        <f t="shared" si="6"/>
        <v>154.43681476573397</v>
      </c>
      <c r="T25" s="541" t="s">
        <v>849</v>
      </c>
      <c r="U25" s="540">
        <v>7268</v>
      </c>
      <c r="V25" s="540">
        <v>7268</v>
      </c>
    </row>
    <row r="26" spans="1:22" ht="18" customHeight="1" x14ac:dyDescent="0.2">
      <c r="A26" s="250">
        <v>14</v>
      </c>
      <c r="B26" s="252" t="s">
        <v>835</v>
      </c>
      <c r="C26" s="540">
        <v>12799</v>
      </c>
      <c r="D26" s="540">
        <v>13367</v>
      </c>
      <c r="E26" s="541">
        <v>767.94</v>
      </c>
      <c r="F26" s="541">
        <v>1151.9100000000001</v>
      </c>
      <c r="G26" s="542">
        <f t="shared" si="0"/>
        <v>1919.8500000000001</v>
      </c>
      <c r="H26" s="541">
        <v>-111.20980537063303</v>
      </c>
      <c r="I26" s="541">
        <v>373.7333060511985</v>
      </c>
      <c r="J26" s="542">
        <f t="shared" si="1"/>
        <v>262.52350068056546</v>
      </c>
      <c r="K26" s="541">
        <v>867.94</v>
      </c>
      <c r="L26" s="541">
        <v>1201.9100000000001</v>
      </c>
      <c r="M26" s="542">
        <f t="shared" si="2"/>
        <v>2069.8500000000004</v>
      </c>
      <c r="N26" s="541">
        <v>802.0200000000001</v>
      </c>
      <c r="O26" s="541">
        <v>1353.03</v>
      </c>
      <c r="P26" s="542">
        <f t="shared" si="3"/>
        <v>2155.0500000000002</v>
      </c>
      <c r="Q26" s="541">
        <f t="shared" si="4"/>
        <v>-45.289805370633076</v>
      </c>
      <c r="R26" s="541">
        <f t="shared" si="5"/>
        <v>222.61330605119861</v>
      </c>
      <c r="S26" s="542">
        <f t="shared" si="6"/>
        <v>177.32350068056553</v>
      </c>
      <c r="T26" s="541" t="s">
        <v>849</v>
      </c>
      <c r="U26" s="540">
        <v>7797</v>
      </c>
      <c r="V26" s="540">
        <v>7797</v>
      </c>
    </row>
    <row r="27" spans="1:22" ht="18" customHeight="1" x14ac:dyDescent="0.2">
      <c r="A27" s="250">
        <v>15</v>
      </c>
      <c r="B27" s="252" t="s">
        <v>836</v>
      </c>
      <c r="C27" s="540">
        <v>10716</v>
      </c>
      <c r="D27" s="540">
        <v>10351</v>
      </c>
      <c r="E27" s="541">
        <v>642.96</v>
      </c>
      <c r="F27" s="541">
        <v>964.43999999999994</v>
      </c>
      <c r="G27" s="542">
        <f t="shared" si="0"/>
        <v>1607.4</v>
      </c>
      <c r="H27" s="541">
        <v>-148.14296144517505</v>
      </c>
      <c r="I27" s="541">
        <v>-43.952006753378669</v>
      </c>
      <c r="J27" s="542">
        <f t="shared" si="1"/>
        <v>-192.09496819855372</v>
      </c>
      <c r="K27" s="541">
        <v>692.96</v>
      </c>
      <c r="L27" s="541">
        <v>1039.44</v>
      </c>
      <c r="M27" s="542">
        <f t="shared" si="2"/>
        <v>1732.4</v>
      </c>
      <c r="N27" s="541">
        <v>549.48440000000005</v>
      </c>
      <c r="O27" s="541">
        <v>874.23</v>
      </c>
      <c r="P27" s="542">
        <f t="shared" si="3"/>
        <v>1423.7144000000001</v>
      </c>
      <c r="Q27" s="541">
        <f t="shared" si="4"/>
        <v>-4.6673614451750609</v>
      </c>
      <c r="R27" s="541">
        <f t="shared" si="5"/>
        <v>121.25799324662137</v>
      </c>
      <c r="S27" s="542">
        <f t="shared" si="6"/>
        <v>116.59063180144631</v>
      </c>
      <c r="T27" s="541" t="s">
        <v>849</v>
      </c>
      <c r="U27" s="540">
        <v>10351</v>
      </c>
      <c r="V27" s="540">
        <v>10351</v>
      </c>
    </row>
    <row r="28" spans="1:22" ht="18" customHeight="1" x14ac:dyDescent="0.2">
      <c r="A28" s="250">
        <v>16</v>
      </c>
      <c r="B28" s="252" t="s">
        <v>837</v>
      </c>
      <c r="C28" s="540">
        <v>12914</v>
      </c>
      <c r="D28" s="540">
        <v>15718</v>
      </c>
      <c r="E28" s="541">
        <v>774.84</v>
      </c>
      <c r="F28" s="541">
        <v>1162.26</v>
      </c>
      <c r="G28" s="542">
        <f t="shared" si="0"/>
        <v>1937.1</v>
      </c>
      <c r="H28" s="541">
        <v>-188.87269631097001</v>
      </c>
      <c r="I28" s="541">
        <v>334.48143522790656</v>
      </c>
      <c r="J28" s="542">
        <f t="shared" si="1"/>
        <v>145.60873891693655</v>
      </c>
      <c r="K28" s="541">
        <v>994.84</v>
      </c>
      <c r="L28" s="541">
        <v>1242.26</v>
      </c>
      <c r="M28" s="542">
        <f t="shared" si="2"/>
        <v>2237.1</v>
      </c>
      <c r="N28" s="541">
        <v>953.08400000000006</v>
      </c>
      <c r="O28" s="541">
        <v>1429.626</v>
      </c>
      <c r="P28" s="542">
        <f t="shared" si="3"/>
        <v>2382.71</v>
      </c>
      <c r="Q28" s="541">
        <f t="shared" si="4"/>
        <v>-147.11669631097004</v>
      </c>
      <c r="R28" s="541">
        <f t="shared" si="5"/>
        <v>147.11543522790657</v>
      </c>
      <c r="S28" s="542">
        <f t="shared" si="6"/>
        <v>-1.2610830634685044E-3</v>
      </c>
      <c r="T28" s="541" t="s">
        <v>849</v>
      </c>
      <c r="U28" s="540">
        <v>15718</v>
      </c>
      <c r="V28" s="540">
        <v>15718</v>
      </c>
    </row>
    <row r="29" spans="1:22" ht="18" customHeight="1" x14ac:dyDescent="0.2">
      <c r="A29" s="250">
        <v>17</v>
      </c>
      <c r="B29" s="252" t="s">
        <v>838</v>
      </c>
      <c r="C29" s="540">
        <v>11060</v>
      </c>
      <c r="D29" s="540">
        <v>9743</v>
      </c>
      <c r="E29" s="541">
        <v>663.6</v>
      </c>
      <c r="F29" s="541">
        <v>995.4</v>
      </c>
      <c r="G29" s="542">
        <f t="shared" si="0"/>
        <v>1659</v>
      </c>
      <c r="H29" s="541">
        <v>42.790297357168924</v>
      </c>
      <c r="I29" s="541">
        <v>10.306129011122039</v>
      </c>
      <c r="J29" s="542">
        <f t="shared" si="1"/>
        <v>53.096426368290963</v>
      </c>
      <c r="K29" s="541">
        <v>563.6</v>
      </c>
      <c r="L29" s="541">
        <v>845.40000000000009</v>
      </c>
      <c r="M29" s="542">
        <f t="shared" si="2"/>
        <v>1409</v>
      </c>
      <c r="N29" s="541">
        <v>584.58000000000004</v>
      </c>
      <c r="O29" s="541">
        <v>876.87</v>
      </c>
      <c r="P29" s="542">
        <f t="shared" si="3"/>
        <v>1461.45</v>
      </c>
      <c r="Q29" s="541">
        <f t="shared" si="4"/>
        <v>21.810297357168906</v>
      </c>
      <c r="R29" s="541">
        <f t="shared" si="5"/>
        <v>-21.163870988877875</v>
      </c>
      <c r="S29" s="542">
        <f t="shared" si="6"/>
        <v>0.64642636829103139</v>
      </c>
      <c r="T29" s="541" t="s">
        <v>849</v>
      </c>
      <c r="U29" s="540">
        <v>9743</v>
      </c>
      <c r="V29" s="540">
        <v>9743</v>
      </c>
    </row>
    <row r="30" spans="1:22" ht="18" customHeight="1" x14ac:dyDescent="0.2">
      <c r="A30" s="250">
        <v>18</v>
      </c>
      <c r="B30" s="252" t="s">
        <v>839</v>
      </c>
      <c r="C30" s="540">
        <v>11933</v>
      </c>
      <c r="D30" s="540">
        <v>11483</v>
      </c>
      <c r="E30" s="541">
        <v>715.98</v>
      </c>
      <c r="F30" s="541">
        <v>1073.97</v>
      </c>
      <c r="G30" s="542">
        <f t="shared" si="0"/>
        <v>1789.95</v>
      </c>
      <c r="H30" s="541">
        <v>-3.5932819362170676</v>
      </c>
      <c r="I30" s="541">
        <v>-30.552285764023395</v>
      </c>
      <c r="J30" s="542">
        <f t="shared" si="1"/>
        <v>-34.145567700240463</v>
      </c>
      <c r="K30" s="541">
        <v>648.98</v>
      </c>
      <c r="L30" s="541">
        <v>973.47</v>
      </c>
      <c r="M30" s="542">
        <f t="shared" si="2"/>
        <v>1622.45</v>
      </c>
      <c r="N30" s="541">
        <v>644.14</v>
      </c>
      <c r="O30" s="541">
        <v>966.22</v>
      </c>
      <c r="P30" s="542">
        <f t="shared" si="3"/>
        <v>1610.3600000000001</v>
      </c>
      <c r="Q30" s="541">
        <f t="shared" si="4"/>
        <v>1.2467180637829642</v>
      </c>
      <c r="R30" s="541">
        <f t="shared" si="5"/>
        <v>-23.302285764023395</v>
      </c>
      <c r="S30" s="542">
        <f t="shared" si="6"/>
        <v>-22.055567700240431</v>
      </c>
      <c r="T30" s="541" t="s">
        <v>849</v>
      </c>
      <c r="U30" s="540">
        <v>11483</v>
      </c>
      <c r="V30" s="540">
        <v>11483</v>
      </c>
    </row>
    <row r="31" spans="1:22" ht="18" customHeight="1" x14ac:dyDescent="0.2">
      <c r="A31" s="250">
        <v>19</v>
      </c>
      <c r="B31" s="252" t="s">
        <v>840</v>
      </c>
      <c r="C31" s="540">
        <v>13963</v>
      </c>
      <c r="D31" s="540">
        <v>12597</v>
      </c>
      <c r="E31" s="541">
        <v>837.78</v>
      </c>
      <c r="F31" s="541">
        <v>1256.67</v>
      </c>
      <c r="G31" s="542">
        <f t="shared" si="0"/>
        <v>2094.4499999999998</v>
      </c>
      <c r="H31" s="541">
        <v>141.42697750437981</v>
      </c>
      <c r="I31" s="541">
        <v>-30.358561215516147</v>
      </c>
      <c r="J31" s="542">
        <f t="shared" si="1"/>
        <v>111.06841628886366</v>
      </c>
      <c r="K31" s="541">
        <v>587.78</v>
      </c>
      <c r="L31" s="541">
        <v>981.67</v>
      </c>
      <c r="M31" s="542">
        <f t="shared" si="2"/>
        <v>1569.4499999999998</v>
      </c>
      <c r="N31" s="541">
        <v>715.82</v>
      </c>
      <c r="O31" s="541">
        <v>1073.73</v>
      </c>
      <c r="P31" s="542">
        <f t="shared" si="3"/>
        <v>1789.5500000000002</v>
      </c>
      <c r="Q31" s="541">
        <f t="shared" si="4"/>
        <v>13.386977504379729</v>
      </c>
      <c r="R31" s="541">
        <f t="shared" si="5"/>
        <v>-122.41856121551621</v>
      </c>
      <c r="S31" s="542">
        <f t="shared" si="6"/>
        <v>-109.03158371113648</v>
      </c>
      <c r="T31" s="541" t="s">
        <v>849</v>
      </c>
      <c r="U31" s="540">
        <v>12597</v>
      </c>
      <c r="V31" s="540">
        <v>12597</v>
      </c>
    </row>
    <row r="32" spans="1:22" ht="18" customHeight="1" x14ac:dyDescent="0.2">
      <c r="A32" s="250">
        <v>20</v>
      </c>
      <c r="B32" s="252" t="s">
        <v>841</v>
      </c>
      <c r="C32" s="540">
        <v>7757</v>
      </c>
      <c r="D32" s="540">
        <v>7739</v>
      </c>
      <c r="E32" s="541">
        <v>465.42</v>
      </c>
      <c r="F32" s="541">
        <v>698.13</v>
      </c>
      <c r="G32" s="542">
        <f t="shared" si="0"/>
        <v>1163.55</v>
      </c>
      <c r="H32" s="541">
        <v>-43.651443822458418</v>
      </c>
      <c r="I32" s="541">
        <v>-56.225294591803163</v>
      </c>
      <c r="J32" s="542">
        <f t="shared" si="1"/>
        <v>-99.876738414261581</v>
      </c>
      <c r="K32" s="541">
        <v>465.42</v>
      </c>
      <c r="L32" s="541">
        <v>698.13000000000011</v>
      </c>
      <c r="M32" s="542">
        <f t="shared" si="2"/>
        <v>1163.5500000000002</v>
      </c>
      <c r="N32" s="541">
        <v>412.34</v>
      </c>
      <c r="O32" s="541">
        <v>618.51</v>
      </c>
      <c r="P32" s="542">
        <f t="shared" si="3"/>
        <v>1030.8499999999999</v>
      </c>
      <c r="Q32" s="541">
        <f t="shared" si="4"/>
        <v>9.4285561775416227</v>
      </c>
      <c r="R32" s="541">
        <f t="shared" si="5"/>
        <v>23.394705408196955</v>
      </c>
      <c r="S32" s="542">
        <f t="shared" si="6"/>
        <v>32.823261585738578</v>
      </c>
      <c r="T32" s="541" t="s">
        <v>849</v>
      </c>
      <c r="U32" s="540">
        <v>7739</v>
      </c>
      <c r="V32" s="540">
        <v>7739</v>
      </c>
    </row>
    <row r="33" spans="1:22" ht="18" customHeight="1" x14ac:dyDescent="0.2">
      <c r="A33" s="250">
        <v>21</v>
      </c>
      <c r="B33" s="252" t="s">
        <v>842</v>
      </c>
      <c r="C33" s="540">
        <v>1768</v>
      </c>
      <c r="D33" s="540">
        <v>1422</v>
      </c>
      <c r="E33" s="541">
        <v>106.08</v>
      </c>
      <c r="F33" s="541">
        <v>159.12</v>
      </c>
      <c r="G33" s="542">
        <f t="shared" si="0"/>
        <v>265.2</v>
      </c>
      <c r="H33" s="541">
        <v>37.214165389891093</v>
      </c>
      <c r="I33" s="541">
        <v>47.722849317425627</v>
      </c>
      <c r="J33" s="542">
        <f t="shared" si="1"/>
        <v>84.93701470731672</v>
      </c>
      <c r="K33" s="541">
        <v>106.08</v>
      </c>
      <c r="L33" s="541">
        <v>159.12</v>
      </c>
      <c r="M33" s="542">
        <f t="shared" si="2"/>
        <v>265.2</v>
      </c>
      <c r="N33" s="541">
        <v>105.4</v>
      </c>
      <c r="O33" s="541">
        <v>159.02000000000001</v>
      </c>
      <c r="P33" s="542">
        <f t="shared" si="3"/>
        <v>264.42</v>
      </c>
      <c r="Q33" s="541">
        <f t="shared" si="4"/>
        <v>37.894165389891072</v>
      </c>
      <c r="R33" s="541">
        <f t="shared" si="5"/>
        <v>47.822849317425636</v>
      </c>
      <c r="S33" s="542">
        <f t="shared" si="6"/>
        <v>85.717014707316707</v>
      </c>
      <c r="T33" s="541" t="s">
        <v>849</v>
      </c>
      <c r="U33" s="540">
        <v>1422</v>
      </c>
      <c r="V33" s="540">
        <v>1422</v>
      </c>
    </row>
    <row r="34" spans="1:22" ht="18" customHeight="1" x14ac:dyDescent="0.2">
      <c r="A34" s="250">
        <v>22</v>
      </c>
      <c r="B34" s="252" t="s">
        <v>843</v>
      </c>
      <c r="C34" s="540">
        <v>4046</v>
      </c>
      <c r="D34" s="540">
        <v>3566</v>
      </c>
      <c r="E34" s="541">
        <v>242.76</v>
      </c>
      <c r="F34" s="541">
        <v>364.14</v>
      </c>
      <c r="G34" s="542">
        <f t="shared" si="0"/>
        <v>606.9</v>
      </c>
      <c r="H34" s="541">
        <v>0</v>
      </c>
      <c r="I34" s="541">
        <v>0</v>
      </c>
      <c r="J34" s="542">
        <f t="shared" si="1"/>
        <v>0</v>
      </c>
      <c r="K34" s="541">
        <v>242.76</v>
      </c>
      <c r="L34" s="541">
        <v>364.14</v>
      </c>
      <c r="M34" s="542">
        <f t="shared" si="2"/>
        <v>606.9</v>
      </c>
      <c r="N34" s="541">
        <v>215.92</v>
      </c>
      <c r="O34" s="541">
        <v>323.88</v>
      </c>
      <c r="P34" s="542">
        <f t="shared" si="3"/>
        <v>539.79999999999995</v>
      </c>
      <c r="Q34" s="541">
        <f t="shared" si="4"/>
        <v>26.840000000000003</v>
      </c>
      <c r="R34" s="541">
        <f t="shared" si="5"/>
        <v>40.259999999999991</v>
      </c>
      <c r="S34" s="542">
        <f t="shared" si="6"/>
        <v>67.099999999999994</v>
      </c>
      <c r="T34" s="541" t="s">
        <v>849</v>
      </c>
      <c r="U34" s="540">
        <v>1976</v>
      </c>
      <c r="V34" s="540">
        <v>1976</v>
      </c>
    </row>
    <row r="35" spans="1:22" ht="18" customHeight="1" x14ac:dyDescent="0.2">
      <c r="A35" s="250">
        <v>23</v>
      </c>
      <c r="B35" s="252" t="s">
        <v>844</v>
      </c>
      <c r="C35" s="540">
        <v>4299</v>
      </c>
      <c r="D35" s="540">
        <v>3246</v>
      </c>
      <c r="E35" s="541">
        <v>257.94</v>
      </c>
      <c r="F35" s="541">
        <v>386.90999999999997</v>
      </c>
      <c r="G35" s="542">
        <f t="shared" si="0"/>
        <v>644.84999999999991</v>
      </c>
      <c r="H35" s="541">
        <v>0</v>
      </c>
      <c r="I35" s="541">
        <v>0</v>
      </c>
      <c r="J35" s="542">
        <f t="shared" si="1"/>
        <v>0</v>
      </c>
      <c r="K35" s="541">
        <v>217.94</v>
      </c>
      <c r="L35" s="541">
        <v>326.90999999999997</v>
      </c>
      <c r="M35" s="542">
        <f t="shared" si="2"/>
        <v>544.84999999999991</v>
      </c>
      <c r="N35" s="541">
        <v>224.41</v>
      </c>
      <c r="O35" s="541">
        <v>336.61</v>
      </c>
      <c r="P35" s="542">
        <f t="shared" si="3"/>
        <v>561.02</v>
      </c>
      <c r="Q35" s="541">
        <f t="shared" si="4"/>
        <v>-6.4699999999999989</v>
      </c>
      <c r="R35" s="541">
        <f t="shared" si="5"/>
        <v>-9.7000000000000455</v>
      </c>
      <c r="S35" s="542">
        <f t="shared" si="6"/>
        <v>-16.170000000000044</v>
      </c>
      <c r="T35" s="541" t="s">
        <v>849</v>
      </c>
      <c r="U35" s="540">
        <v>2829</v>
      </c>
      <c r="V35" s="540">
        <v>2829</v>
      </c>
    </row>
    <row r="36" spans="1:22" ht="18" customHeight="1" x14ac:dyDescent="0.2">
      <c r="A36" s="253">
        <v>24</v>
      </c>
      <c r="B36" s="252" t="s">
        <v>845</v>
      </c>
      <c r="C36" s="540">
        <v>0</v>
      </c>
      <c r="D36" s="540">
        <v>0</v>
      </c>
      <c r="E36" s="541">
        <v>0</v>
      </c>
      <c r="F36" s="541">
        <v>0</v>
      </c>
      <c r="G36" s="542">
        <f t="shared" si="0"/>
        <v>0</v>
      </c>
      <c r="H36" s="541">
        <v>0</v>
      </c>
      <c r="I36" s="541">
        <v>0</v>
      </c>
      <c r="J36" s="542">
        <f t="shared" si="1"/>
        <v>0</v>
      </c>
      <c r="K36" s="541">
        <v>0</v>
      </c>
      <c r="L36" s="541">
        <v>0</v>
      </c>
      <c r="M36" s="542">
        <f t="shared" si="2"/>
        <v>0</v>
      </c>
      <c r="N36" s="541">
        <v>0</v>
      </c>
      <c r="O36" s="541">
        <v>0</v>
      </c>
      <c r="P36" s="542">
        <f t="shared" si="3"/>
        <v>0</v>
      </c>
      <c r="Q36" s="541">
        <v>0</v>
      </c>
      <c r="R36" s="541">
        <v>0</v>
      </c>
      <c r="S36" s="542">
        <v>0</v>
      </c>
      <c r="T36" s="541"/>
      <c r="U36" s="540">
        <v>0</v>
      </c>
      <c r="V36" s="540">
        <v>0</v>
      </c>
    </row>
    <row r="37" spans="1:22" ht="18" customHeight="1" x14ac:dyDescent="0.2">
      <c r="A37" s="822" t="s">
        <v>16</v>
      </c>
      <c r="B37" s="823"/>
      <c r="C37" s="543">
        <f t="shared" ref="C37:V37" si="7">SUM(C13:C36)</f>
        <v>167406</v>
      </c>
      <c r="D37" s="543">
        <f t="shared" si="7"/>
        <v>160667</v>
      </c>
      <c r="E37" s="542">
        <f t="shared" si="7"/>
        <v>10044.360000000002</v>
      </c>
      <c r="F37" s="542">
        <f t="shared" si="7"/>
        <v>15066.539999999997</v>
      </c>
      <c r="G37" s="542">
        <f t="shared" si="7"/>
        <v>25110.9</v>
      </c>
      <c r="H37" s="542">
        <f t="shared" si="7"/>
        <v>-441.69856829596102</v>
      </c>
      <c r="I37" s="542">
        <f t="shared" si="7"/>
        <v>1454.6987435127626</v>
      </c>
      <c r="J37" s="542">
        <f t="shared" si="7"/>
        <v>1013.0001752168013</v>
      </c>
      <c r="K37" s="542">
        <f>SUM(K13:K36)</f>
        <v>10044.360000000002</v>
      </c>
      <c r="L37" s="542">
        <f>SUM(L13:L36)</f>
        <v>15066.539999999999</v>
      </c>
      <c r="M37" s="542">
        <f t="shared" si="7"/>
        <v>25110.9</v>
      </c>
      <c r="N37" s="542">
        <f>SUM(N13:N36)</f>
        <v>9388.467200000001</v>
      </c>
      <c r="O37" s="542">
        <f>SUM(O13:O36)</f>
        <v>14780.4712</v>
      </c>
      <c r="P37" s="542">
        <f t="shared" si="3"/>
        <v>24168.938399999999</v>
      </c>
      <c r="Q37" s="542">
        <f t="shared" si="7"/>
        <v>214.19423170403874</v>
      </c>
      <c r="R37" s="542">
        <f t="shared" si="7"/>
        <v>1740.7675435127621</v>
      </c>
      <c r="S37" s="542">
        <f t="shared" si="7"/>
        <v>1954.961775216801</v>
      </c>
      <c r="T37" s="542">
        <f t="shared" si="7"/>
        <v>0</v>
      </c>
      <c r="U37" s="543">
        <f t="shared" si="7"/>
        <v>146266</v>
      </c>
      <c r="V37" s="543">
        <f t="shared" si="7"/>
        <v>146266</v>
      </c>
    </row>
    <row r="38" spans="1:22" x14ac:dyDescent="0.2">
      <c r="C38" s="300"/>
      <c r="D38" s="300"/>
      <c r="E38" s="295"/>
      <c r="F38" s="295"/>
      <c r="G38" s="295"/>
      <c r="H38" s="556"/>
      <c r="I38" s="556"/>
      <c r="J38" s="556"/>
      <c r="K38" s="594"/>
      <c r="L38" s="594"/>
      <c r="M38" s="594"/>
      <c r="N38" s="439"/>
      <c r="O38" s="439"/>
      <c r="P38" s="439"/>
      <c r="Q38" s="439"/>
      <c r="R38" s="439"/>
      <c r="S38" s="295"/>
      <c r="T38" s="295"/>
      <c r="U38" s="295"/>
      <c r="V38" s="300"/>
    </row>
    <row r="39" spans="1:22" x14ac:dyDescent="0.2">
      <c r="C39" s="300"/>
      <c r="D39" s="300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300"/>
      <c r="U39" s="295"/>
      <c r="V39" s="300"/>
    </row>
    <row r="40" spans="1:22" x14ac:dyDescent="0.2">
      <c r="C40" s="300"/>
      <c r="D40" s="300"/>
      <c r="E40" s="295"/>
      <c r="F40" s="295"/>
      <c r="G40" s="295"/>
      <c r="H40" s="295"/>
      <c r="I40" s="295"/>
      <c r="J40" s="295"/>
      <c r="K40" s="295"/>
      <c r="L40" s="295"/>
      <c r="M40" s="295"/>
      <c r="N40" s="562"/>
      <c r="O40" s="562"/>
      <c r="P40" s="562"/>
      <c r="Q40" s="556"/>
      <c r="R40" s="556"/>
      <c r="S40" s="556"/>
      <c r="T40" s="300"/>
      <c r="U40" s="300"/>
      <c r="V40" s="295"/>
    </row>
    <row r="41" spans="1:22" ht="12.75" customHeight="1" x14ac:dyDescent="0.2">
      <c r="D41" s="300"/>
      <c r="E41" s="295"/>
      <c r="F41" s="295"/>
      <c r="G41" s="295"/>
      <c r="K41" s="295"/>
      <c r="L41" s="295"/>
      <c r="O41" s="747"/>
      <c r="P41" s="747"/>
      <c r="Q41" s="747"/>
      <c r="R41" s="747"/>
      <c r="S41" s="747"/>
      <c r="T41" s="747"/>
      <c r="U41" s="747"/>
      <c r="V41" s="747"/>
    </row>
    <row r="42" spans="1:22" ht="12.75" customHeight="1" x14ac:dyDescent="0.2">
      <c r="A42" s="10" t="s">
        <v>1114</v>
      </c>
      <c r="B42" s="651"/>
      <c r="C42" s="651"/>
      <c r="D42" s="651"/>
      <c r="E42" s="651"/>
      <c r="F42" s="651"/>
      <c r="G42" s="651"/>
      <c r="H42" s="651"/>
      <c r="I42" s="654"/>
      <c r="J42" s="749" t="s">
        <v>1118</v>
      </c>
      <c r="K42" s="749"/>
      <c r="L42" s="749"/>
      <c r="M42" s="749"/>
      <c r="R42" s="749" t="s">
        <v>1116</v>
      </c>
      <c r="S42" s="749"/>
      <c r="T42" s="749"/>
      <c r="U42" s="749"/>
      <c r="V42" s="749"/>
    </row>
    <row r="43" spans="1:22" ht="12.75" customHeight="1" x14ac:dyDescent="0.2">
      <c r="A43" s="654"/>
      <c r="B43" s="10"/>
      <c r="C43" s="10"/>
      <c r="D43" s="10"/>
      <c r="E43" s="10"/>
      <c r="F43" s="10"/>
      <c r="G43" s="654"/>
      <c r="H43" s="654"/>
      <c r="I43" s="654"/>
      <c r="J43" s="748" t="s">
        <v>1115</v>
      </c>
      <c r="K43" s="748"/>
      <c r="L43" s="748"/>
      <c r="M43" s="748"/>
      <c r="R43" s="832" t="s">
        <v>1115</v>
      </c>
      <c r="S43" s="832"/>
      <c r="T43" s="832"/>
      <c r="U43" s="832"/>
      <c r="V43" s="832"/>
    </row>
    <row r="44" spans="1:22" ht="12.75" customHeight="1" x14ac:dyDescent="0.2">
      <c r="A44" s="414"/>
      <c r="B44" s="414"/>
      <c r="C44" s="414"/>
      <c r="D44" s="414"/>
      <c r="E44" s="414"/>
      <c r="F44" s="414"/>
      <c r="G44" s="414"/>
      <c r="H44" s="414"/>
      <c r="I44" s="414"/>
      <c r="J44" s="748" t="s">
        <v>1119</v>
      </c>
      <c r="K44" s="748"/>
      <c r="L44" s="748"/>
      <c r="M44" s="748"/>
      <c r="O44" s="749"/>
      <c r="P44" s="749"/>
      <c r="Q44" s="749"/>
      <c r="R44" s="749"/>
      <c r="S44" s="749"/>
      <c r="T44" s="749"/>
      <c r="U44" s="749"/>
      <c r="V44" s="749"/>
    </row>
    <row r="45" spans="1:22" x14ac:dyDescent="0.2">
      <c r="O45" s="10"/>
      <c r="P45" s="10"/>
      <c r="Q45" s="10"/>
      <c r="R45" s="10"/>
      <c r="S45" s="416"/>
      <c r="T45" s="27"/>
      <c r="U45" s="27"/>
      <c r="V45" s="27"/>
    </row>
  </sheetData>
  <mergeCells count="26">
    <mergeCell ref="O44:V44"/>
    <mergeCell ref="H10:J10"/>
    <mergeCell ref="Q10:S10"/>
    <mergeCell ref="R42:V42"/>
    <mergeCell ref="R43:V43"/>
    <mergeCell ref="J42:M42"/>
    <mergeCell ref="J43:M43"/>
    <mergeCell ref="J44:M44"/>
    <mergeCell ref="A37:B37"/>
    <mergeCell ref="O41:V41"/>
    <mergeCell ref="A4:P4"/>
    <mergeCell ref="V10:V11"/>
    <mergeCell ref="C10:C11"/>
    <mergeCell ref="B10:B11"/>
    <mergeCell ref="N10:P10"/>
    <mergeCell ref="A10:A11"/>
    <mergeCell ref="U10:U11"/>
    <mergeCell ref="P9:S9"/>
    <mergeCell ref="T10:T11"/>
    <mergeCell ref="K10:M10"/>
    <mergeCell ref="D10:D11"/>
    <mergeCell ref="Q1:S1"/>
    <mergeCell ref="A3:Q3"/>
    <mergeCell ref="A7:S7"/>
    <mergeCell ref="P8:S8"/>
    <mergeCell ref="E10:G10"/>
  </mergeCells>
  <printOptions horizontalCentered="1"/>
  <pageMargins left="0.70866141732283472" right="0.70866141732283472" top="0.23622047244094491" bottom="0" header="0.31496062992125984" footer="0.31496062992125984"/>
  <pageSetup paperSize="9" scale="5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45"/>
  <sheetViews>
    <sheetView view="pageBreakPreview" topLeftCell="A22" zoomScale="85" zoomScaleNormal="100" zoomScaleSheetLayoutView="85" workbookViewId="0">
      <selection activeCell="K47" sqref="K47"/>
    </sheetView>
  </sheetViews>
  <sheetFormatPr defaultRowHeight="12.75" x14ac:dyDescent="0.2"/>
  <cols>
    <col min="1" max="1" width="7.140625" customWidth="1"/>
    <col min="2" max="2" width="15.140625" customWidth="1"/>
    <col min="3" max="22" width="12.7109375" customWidth="1"/>
  </cols>
  <sheetData>
    <row r="1" spans="1:22" ht="15" x14ac:dyDescent="0.2">
      <c r="Q1" s="905" t="s">
        <v>205</v>
      </c>
      <c r="R1" s="905"/>
      <c r="S1" s="905"/>
    </row>
    <row r="3" spans="1:22" ht="15" x14ac:dyDescent="0.2">
      <c r="A3" s="838" t="s">
        <v>0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</row>
    <row r="4" spans="1:22" ht="20.25" x14ac:dyDescent="0.3">
      <c r="A4" s="800" t="s">
        <v>663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35"/>
    </row>
    <row r="5" spans="1:22" ht="15.75" x14ac:dyDescent="0.25">
      <c r="A5" s="907"/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</row>
    <row r="6" spans="1:22" x14ac:dyDescent="0.2">
      <c r="A6" s="27"/>
      <c r="B6" s="27"/>
      <c r="C6" s="130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U6" s="27"/>
    </row>
    <row r="7" spans="1:22" ht="15.75" x14ac:dyDescent="0.25">
      <c r="A7" s="769" t="s">
        <v>443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</row>
    <row r="8" spans="1:22" ht="15.75" x14ac:dyDescent="0.25">
      <c r="A8" s="27" t="s">
        <v>870</v>
      </c>
      <c r="B8" s="27"/>
      <c r="C8" s="10"/>
      <c r="D8" s="1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906" t="s">
        <v>224</v>
      </c>
      <c r="Q8" s="906"/>
      <c r="R8" s="906"/>
      <c r="S8" s="906"/>
      <c r="U8" s="31"/>
    </row>
    <row r="9" spans="1:22" x14ac:dyDescent="0.2">
      <c r="P9" s="866" t="s">
        <v>1042</v>
      </c>
      <c r="Q9" s="866"/>
      <c r="R9" s="866"/>
      <c r="S9" s="866"/>
    </row>
    <row r="10" spans="1:22" ht="28.5" customHeight="1" x14ac:dyDescent="0.2">
      <c r="A10" s="781" t="s">
        <v>20</v>
      </c>
      <c r="B10" s="834" t="s">
        <v>203</v>
      </c>
      <c r="C10" s="834" t="s">
        <v>376</v>
      </c>
      <c r="D10" s="834" t="s">
        <v>487</v>
      </c>
      <c r="E10" s="756" t="s">
        <v>693</v>
      </c>
      <c r="F10" s="756"/>
      <c r="G10" s="756"/>
      <c r="H10" s="724" t="s">
        <v>692</v>
      </c>
      <c r="I10" s="725"/>
      <c r="J10" s="726"/>
      <c r="K10" s="785" t="s">
        <v>378</v>
      </c>
      <c r="L10" s="786"/>
      <c r="M10" s="903"/>
      <c r="N10" s="717" t="s">
        <v>154</v>
      </c>
      <c r="O10" s="734"/>
      <c r="P10" s="718"/>
      <c r="Q10" s="755" t="s">
        <v>1126</v>
      </c>
      <c r="R10" s="755"/>
      <c r="S10" s="755"/>
      <c r="T10" s="834" t="s">
        <v>252</v>
      </c>
      <c r="U10" s="834" t="s">
        <v>432</v>
      </c>
      <c r="V10" s="834" t="s">
        <v>379</v>
      </c>
    </row>
    <row r="11" spans="1:22" ht="69" customHeight="1" x14ac:dyDescent="0.2">
      <c r="A11" s="783"/>
      <c r="B11" s="835"/>
      <c r="C11" s="835"/>
      <c r="D11" s="835"/>
      <c r="E11" s="307" t="s">
        <v>175</v>
      </c>
      <c r="F11" s="307" t="s">
        <v>204</v>
      </c>
      <c r="G11" s="307" t="s">
        <v>16</v>
      </c>
      <c r="H11" s="307" t="s">
        <v>175</v>
      </c>
      <c r="I11" s="307" t="s">
        <v>204</v>
      </c>
      <c r="J11" s="307" t="s">
        <v>16</v>
      </c>
      <c r="K11" s="307" t="s">
        <v>175</v>
      </c>
      <c r="L11" s="307" t="s">
        <v>204</v>
      </c>
      <c r="M11" s="307" t="s">
        <v>16</v>
      </c>
      <c r="N11" s="599" t="s">
        <v>175</v>
      </c>
      <c r="O11" s="599" t="s">
        <v>204</v>
      </c>
      <c r="P11" s="599" t="s">
        <v>16</v>
      </c>
      <c r="Q11" s="599" t="s">
        <v>235</v>
      </c>
      <c r="R11" s="599" t="s">
        <v>215</v>
      </c>
      <c r="S11" s="599" t="s">
        <v>216</v>
      </c>
      <c r="T11" s="835"/>
      <c r="U11" s="835"/>
      <c r="V11" s="835"/>
    </row>
    <row r="12" spans="1:22" x14ac:dyDescent="0.2">
      <c r="A12" s="129">
        <v>1</v>
      </c>
      <c r="B12" s="90">
        <v>2</v>
      </c>
      <c r="C12" s="4">
        <v>3</v>
      </c>
      <c r="D12" s="129">
        <v>4</v>
      </c>
      <c r="E12" s="90">
        <v>5</v>
      </c>
      <c r="F12" s="4">
        <v>6</v>
      </c>
      <c r="G12" s="129">
        <v>7</v>
      </c>
      <c r="H12" s="90">
        <v>8</v>
      </c>
      <c r="I12" s="4">
        <v>9</v>
      </c>
      <c r="J12" s="129">
        <v>10</v>
      </c>
      <c r="K12" s="90">
        <v>11</v>
      </c>
      <c r="L12" s="4">
        <v>12</v>
      </c>
      <c r="M12" s="129">
        <v>13</v>
      </c>
      <c r="N12" s="90">
        <v>14</v>
      </c>
      <c r="O12" s="13">
        <v>15</v>
      </c>
      <c r="P12" s="598">
        <v>16</v>
      </c>
      <c r="Q12" s="90">
        <v>17</v>
      </c>
      <c r="R12" s="13">
        <v>18</v>
      </c>
      <c r="S12" s="598">
        <v>19</v>
      </c>
      <c r="T12" s="90">
        <v>20</v>
      </c>
      <c r="U12" s="129">
        <v>21</v>
      </c>
      <c r="V12" s="90">
        <v>22</v>
      </c>
    </row>
    <row r="13" spans="1:22" ht="18" customHeight="1" x14ac:dyDescent="0.2">
      <c r="A13" s="250">
        <v>1</v>
      </c>
      <c r="B13" s="252" t="s">
        <v>822</v>
      </c>
      <c r="C13" s="540">
        <v>1284</v>
      </c>
      <c r="D13" s="540">
        <v>1346</v>
      </c>
      <c r="E13" s="541">
        <v>77.040000000000006</v>
      </c>
      <c r="F13" s="541">
        <v>115.56</v>
      </c>
      <c r="G13" s="542">
        <f t="shared" ref="G13:G36" si="0">SUM(E13:F13)</f>
        <v>192.60000000000002</v>
      </c>
      <c r="H13" s="541">
        <v>-1.8793353349760054</v>
      </c>
      <c r="I13" s="541">
        <v>79.982508151857715</v>
      </c>
      <c r="J13" s="542">
        <f>H13+I13</f>
        <v>78.10317281688171</v>
      </c>
      <c r="K13" s="541">
        <v>127.04</v>
      </c>
      <c r="L13" s="541">
        <v>190.56000000000003</v>
      </c>
      <c r="M13" s="542">
        <f t="shared" ref="M13:M35" si="1">SUM(K13:L13)</f>
        <v>317.60000000000002</v>
      </c>
      <c r="N13" s="541">
        <v>120.31</v>
      </c>
      <c r="O13" s="541">
        <v>180.47</v>
      </c>
      <c r="P13" s="542">
        <f>N13+O13</f>
        <v>300.77999999999997</v>
      </c>
      <c r="Q13" s="541">
        <f>H13+K13-N13</f>
        <v>4.8506646650239986</v>
      </c>
      <c r="R13" s="541">
        <f>I13+L13-O13</f>
        <v>90.072508151857761</v>
      </c>
      <c r="S13" s="542">
        <f>Q13+R13</f>
        <v>94.92317281688176</v>
      </c>
      <c r="T13" s="541" t="s">
        <v>849</v>
      </c>
      <c r="U13" s="540">
        <v>1322</v>
      </c>
      <c r="V13" s="540">
        <v>1322</v>
      </c>
    </row>
    <row r="14" spans="1:22" ht="18" customHeight="1" x14ac:dyDescent="0.2">
      <c r="A14" s="250">
        <v>2</v>
      </c>
      <c r="B14" s="252" t="s">
        <v>823</v>
      </c>
      <c r="C14" s="540">
        <v>3845</v>
      </c>
      <c r="D14" s="540">
        <v>3568</v>
      </c>
      <c r="E14" s="541">
        <v>230.7</v>
      </c>
      <c r="F14" s="541">
        <v>346.05</v>
      </c>
      <c r="G14" s="542">
        <f t="shared" si="0"/>
        <v>576.75</v>
      </c>
      <c r="H14" s="541">
        <v>-21.47512953207567</v>
      </c>
      <c r="I14" s="541">
        <v>-1.8709956652410256</v>
      </c>
      <c r="J14" s="542">
        <f t="shared" ref="J14:J37" si="2">H14+I14</f>
        <v>-23.346125197316695</v>
      </c>
      <c r="K14" s="541">
        <v>230.7</v>
      </c>
      <c r="L14" s="541">
        <v>346.04999999999995</v>
      </c>
      <c r="M14" s="542">
        <f t="shared" si="1"/>
        <v>576.75</v>
      </c>
      <c r="N14" s="541">
        <v>199.46</v>
      </c>
      <c r="O14" s="541">
        <v>299.19</v>
      </c>
      <c r="P14" s="542">
        <f t="shared" ref="P14:P37" si="3">N14+O14</f>
        <v>498.65</v>
      </c>
      <c r="Q14" s="541">
        <f t="shared" ref="Q14:Q35" si="4">H14+K14-N14</f>
        <v>9.764870467924311</v>
      </c>
      <c r="R14" s="541">
        <f t="shared" ref="R14:R35" si="5">I14+L14-O14</f>
        <v>44.989004334758931</v>
      </c>
      <c r="S14" s="542">
        <f t="shared" ref="S14:S35" si="6">Q14+R14</f>
        <v>54.753874802683242</v>
      </c>
      <c r="T14" s="541" t="s">
        <v>849</v>
      </c>
      <c r="U14" s="540">
        <v>3568</v>
      </c>
      <c r="V14" s="540">
        <v>3568</v>
      </c>
    </row>
    <row r="15" spans="1:22" ht="18" customHeight="1" x14ac:dyDescent="0.2">
      <c r="A15" s="250">
        <v>3</v>
      </c>
      <c r="B15" s="252" t="s">
        <v>824</v>
      </c>
      <c r="C15" s="540">
        <v>3727</v>
      </c>
      <c r="D15" s="540">
        <v>3205</v>
      </c>
      <c r="E15" s="541">
        <v>223.62</v>
      </c>
      <c r="F15" s="541">
        <v>335.43</v>
      </c>
      <c r="G15" s="542">
        <f t="shared" si="0"/>
        <v>559.04999999999995</v>
      </c>
      <c r="H15" s="541">
        <v>31.757968734445029</v>
      </c>
      <c r="I15" s="541">
        <v>-4.6622486200607796</v>
      </c>
      <c r="J15" s="542">
        <f t="shared" si="2"/>
        <v>27.09572011438425</v>
      </c>
      <c r="K15" s="541">
        <v>273.62</v>
      </c>
      <c r="L15" s="541">
        <v>410.43</v>
      </c>
      <c r="M15" s="542">
        <f t="shared" si="1"/>
        <v>684.05</v>
      </c>
      <c r="N15" s="541">
        <v>211.98000000000002</v>
      </c>
      <c r="O15" s="541">
        <v>317.97000000000003</v>
      </c>
      <c r="P15" s="542">
        <f t="shared" si="3"/>
        <v>529.95000000000005</v>
      </c>
      <c r="Q15" s="541">
        <f t="shared" si="4"/>
        <v>93.397968734445044</v>
      </c>
      <c r="R15" s="541">
        <f t="shared" si="5"/>
        <v>87.7977513799392</v>
      </c>
      <c r="S15" s="542">
        <f t="shared" si="6"/>
        <v>181.19572011438424</v>
      </c>
      <c r="T15" s="541" t="s">
        <v>849</v>
      </c>
      <c r="U15" s="540">
        <v>3205</v>
      </c>
      <c r="V15" s="540">
        <v>3205</v>
      </c>
    </row>
    <row r="16" spans="1:22" ht="18" customHeight="1" x14ac:dyDescent="0.2">
      <c r="A16" s="250">
        <v>4</v>
      </c>
      <c r="B16" s="252" t="s">
        <v>825</v>
      </c>
      <c r="C16" s="540">
        <v>4525</v>
      </c>
      <c r="D16" s="540">
        <v>3858</v>
      </c>
      <c r="E16" s="541">
        <v>271.5</v>
      </c>
      <c r="F16" s="541">
        <v>407.25</v>
      </c>
      <c r="G16" s="542">
        <f t="shared" si="0"/>
        <v>678.75</v>
      </c>
      <c r="H16" s="541">
        <v>-23.174396478981976</v>
      </c>
      <c r="I16" s="541">
        <v>-10.325969390868181</v>
      </c>
      <c r="J16" s="542">
        <f t="shared" si="2"/>
        <v>-33.500365869850157</v>
      </c>
      <c r="K16" s="541">
        <v>271.5</v>
      </c>
      <c r="L16" s="541">
        <v>407.25</v>
      </c>
      <c r="M16" s="542">
        <f t="shared" si="1"/>
        <v>678.75</v>
      </c>
      <c r="N16" s="541">
        <v>247.39800000000002</v>
      </c>
      <c r="O16" s="541">
        <v>371.09699999999998</v>
      </c>
      <c r="P16" s="542">
        <f t="shared" si="3"/>
        <v>618.495</v>
      </c>
      <c r="Q16" s="541">
        <f t="shared" si="4"/>
        <v>0.92760352101799981</v>
      </c>
      <c r="R16" s="541">
        <f t="shared" si="5"/>
        <v>25.827030609131839</v>
      </c>
      <c r="S16" s="542">
        <f t="shared" si="6"/>
        <v>26.754634130149839</v>
      </c>
      <c r="T16" s="541" t="s">
        <v>849</v>
      </c>
      <c r="U16" s="540">
        <v>2122</v>
      </c>
      <c r="V16" s="540">
        <v>2122</v>
      </c>
    </row>
    <row r="17" spans="1:22" ht="18" customHeight="1" x14ac:dyDescent="0.2">
      <c r="A17" s="250">
        <v>5</v>
      </c>
      <c r="B17" s="252" t="s">
        <v>826</v>
      </c>
      <c r="C17" s="540">
        <v>2886</v>
      </c>
      <c r="D17" s="540">
        <v>2169</v>
      </c>
      <c r="E17" s="541">
        <v>173.16</v>
      </c>
      <c r="F17" s="541">
        <v>259.74</v>
      </c>
      <c r="G17" s="542">
        <f t="shared" si="0"/>
        <v>432.9</v>
      </c>
      <c r="H17" s="541">
        <v>29.630963364973979</v>
      </c>
      <c r="I17" s="541">
        <v>96.682144306917678</v>
      </c>
      <c r="J17" s="542">
        <f t="shared" si="2"/>
        <v>126.31310767189166</v>
      </c>
      <c r="K17" s="541">
        <v>173.16</v>
      </c>
      <c r="L17" s="541">
        <v>259.74</v>
      </c>
      <c r="M17" s="542">
        <f t="shared" si="1"/>
        <v>432.9</v>
      </c>
      <c r="N17" s="541">
        <v>148.91999999999999</v>
      </c>
      <c r="O17" s="541">
        <v>223.38</v>
      </c>
      <c r="P17" s="542">
        <f t="shared" si="3"/>
        <v>372.29999999999995</v>
      </c>
      <c r="Q17" s="541">
        <f t="shared" si="4"/>
        <v>53.870963364973989</v>
      </c>
      <c r="R17" s="541">
        <f t="shared" si="5"/>
        <v>133.04214430691769</v>
      </c>
      <c r="S17" s="542">
        <f t="shared" si="6"/>
        <v>186.91310767189168</v>
      </c>
      <c r="T17" s="541" t="s">
        <v>849</v>
      </c>
      <c r="U17" s="540">
        <v>2140</v>
      </c>
      <c r="V17" s="540">
        <v>2140</v>
      </c>
    </row>
    <row r="18" spans="1:22" ht="18" customHeight="1" x14ac:dyDescent="0.2">
      <c r="A18" s="250">
        <v>6</v>
      </c>
      <c r="B18" s="252" t="s">
        <v>827</v>
      </c>
      <c r="C18" s="540">
        <v>2541</v>
      </c>
      <c r="D18" s="540">
        <v>1624</v>
      </c>
      <c r="E18" s="541">
        <v>152.46</v>
      </c>
      <c r="F18" s="541">
        <v>228.69</v>
      </c>
      <c r="G18" s="542">
        <f t="shared" si="0"/>
        <v>381.15</v>
      </c>
      <c r="H18" s="541">
        <v>79.127592293033956</v>
      </c>
      <c r="I18" s="541">
        <v>193.85636676347232</v>
      </c>
      <c r="J18" s="542">
        <f t="shared" si="2"/>
        <v>272.98395905650625</v>
      </c>
      <c r="K18" s="541">
        <v>102.46</v>
      </c>
      <c r="L18" s="541">
        <v>153.68999999999997</v>
      </c>
      <c r="M18" s="542">
        <f t="shared" si="1"/>
        <v>256.14999999999998</v>
      </c>
      <c r="N18" s="541">
        <v>125.7</v>
      </c>
      <c r="O18" s="541">
        <v>188.56</v>
      </c>
      <c r="P18" s="542">
        <f t="shared" si="3"/>
        <v>314.26</v>
      </c>
      <c r="Q18" s="541">
        <f t="shared" si="4"/>
        <v>55.887592293033933</v>
      </c>
      <c r="R18" s="541">
        <f t="shared" si="5"/>
        <v>158.98636676347229</v>
      </c>
      <c r="S18" s="542">
        <f t="shared" si="6"/>
        <v>214.87395905650624</v>
      </c>
      <c r="T18" s="541" t="s">
        <v>849</v>
      </c>
      <c r="U18" s="540">
        <v>942</v>
      </c>
      <c r="V18" s="540">
        <v>942</v>
      </c>
    </row>
    <row r="19" spans="1:22" ht="18" customHeight="1" x14ac:dyDescent="0.2">
      <c r="A19" s="250">
        <v>7</v>
      </c>
      <c r="B19" s="252" t="s">
        <v>828</v>
      </c>
      <c r="C19" s="540">
        <v>2180</v>
      </c>
      <c r="D19" s="540">
        <v>1979</v>
      </c>
      <c r="E19" s="541">
        <v>130.80000000000001</v>
      </c>
      <c r="F19" s="541">
        <v>196.2</v>
      </c>
      <c r="G19" s="542">
        <f t="shared" si="0"/>
        <v>327</v>
      </c>
      <c r="H19" s="541">
        <v>34.551148387580994</v>
      </c>
      <c r="I19" s="541">
        <v>82.047765136666698</v>
      </c>
      <c r="J19" s="542">
        <f t="shared" si="2"/>
        <v>116.59891352424769</v>
      </c>
      <c r="K19" s="541">
        <v>130.80000000000001</v>
      </c>
      <c r="L19" s="541">
        <v>196.20000000000002</v>
      </c>
      <c r="M19" s="542">
        <f t="shared" si="1"/>
        <v>327</v>
      </c>
      <c r="N19" s="541">
        <v>112.83199999999999</v>
      </c>
      <c r="O19" s="541">
        <v>169.24799999999999</v>
      </c>
      <c r="P19" s="542">
        <f t="shared" si="3"/>
        <v>282.08</v>
      </c>
      <c r="Q19" s="541">
        <f t="shared" si="4"/>
        <v>52.519148387581026</v>
      </c>
      <c r="R19" s="541">
        <f t="shared" si="5"/>
        <v>108.99976513666672</v>
      </c>
      <c r="S19" s="542">
        <f t="shared" si="6"/>
        <v>161.51891352424775</v>
      </c>
      <c r="T19" s="541" t="s">
        <v>849</v>
      </c>
      <c r="U19" s="540">
        <v>1979</v>
      </c>
      <c r="V19" s="540">
        <v>1979</v>
      </c>
    </row>
    <row r="20" spans="1:22" ht="18" customHeight="1" x14ac:dyDescent="0.2">
      <c r="A20" s="250">
        <v>8</v>
      </c>
      <c r="B20" s="252" t="s">
        <v>829</v>
      </c>
      <c r="C20" s="540">
        <v>1187</v>
      </c>
      <c r="D20" s="540">
        <v>677</v>
      </c>
      <c r="E20" s="541">
        <v>71.22</v>
      </c>
      <c r="F20" s="541">
        <v>106.83</v>
      </c>
      <c r="G20" s="542">
        <f t="shared" si="0"/>
        <v>178.05</v>
      </c>
      <c r="H20" s="541">
        <v>30.856294094671782</v>
      </c>
      <c r="I20" s="541">
        <v>43.047165855636948</v>
      </c>
      <c r="J20" s="542">
        <f t="shared" si="2"/>
        <v>73.903459950308729</v>
      </c>
      <c r="K20" s="541">
        <v>71.22</v>
      </c>
      <c r="L20" s="541">
        <v>106.83</v>
      </c>
      <c r="M20" s="542">
        <f t="shared" si="1"/>
        <v>178.05</v>
      </c>
      <c r="N20" s="541">
        <v>53.82</v>
      </c>
      <c r="O20" s="541">
        <v>80.72</v>
      </c>
      <c r="P20" s="542">
        <f t="shared" si="3"/>
        <v>134.54</v>
      </c>
      <c r="Q20" s="541">
        <f t="shared" si="4"/>
        <v>48.25629409467178</v>
      </c>
      <c r="R20" s="541">
        <f t="shared" si="5"/>
        <v>69.157165855636947</v>
      </c>
      <c r="S20" s="542">
        <f t="shared" si="6"/>
        <v>117.41345995030872</v>
      </c>
      <c r="T20" s="541" t="s">
        <v>849</v>
      </c>
      <c r="U20" s="540">
        <v>430</v>
      </c>
      <c r="V20" s="540">
        <v>430</v>
      </c>
    </row>
    <row r="21" spans="1:22" ht="18" customHeight="1" x14ac:dyDescent="0.2">
      <c r="A21" s="250">
        <v>9</v>
      </c>
      <c r="B21" s="252" t="s">
        <v>830</v>
      </c>
      <c r="C21" s="540">
        <v>4784</v>
      </c>
      <c r="D21" s="540">
        <v>3886</v>
      </c>
      <c r="E21" s="541">
        <v>287.04000000000002</v>
      </c>
      <c r="F21" s="541">
        <v>430.56</v>
      </c>
      <c r="G21" s="542">
        <f t="shared" si="0"/>
        <v>717.6</v>
      </c>
      <c r="H21" s="541">
        <v>25.401478572155952</v>
      </c>
      <c r="I21" s="541">
        <v>174.02029954074396</v>
      </c>
      <c r="J21" s="542">
        <f t="shared" si="2"/>
        <v>199.42177811289991</v>
      </c>
      <c r="K21" s="541">
        <v>287.04000000000002</v>
      </c>
      <c r="L21" s="541">
        <v>330.56</v>
      </c>
      <c r="M21" s="542">
        <f t="shared" si="1"/>
        <v>617.6</v>
      </c>
      <c r="N21" s="541">
        <v>250.44</v>
      </c>
      <c r="O21" s="541">
        <v>375.66</v>
      </c>
      <c r="P21" s="542">
        <f t="shared" si="3"/>
        <v>626.1</v>
      </c>
      <c r="Q21" s="541">
        <f t="shared" si="4"/>
        <v>62.001478572155975</v>
      </c>
      <c r="R21" s="541">
        <f t="shared" si="5"/>
        <v>128.92029954074394</v>
      </c>
      <c r="S21" s="542">
        <f t="shared" si="6"/>
        <v>190.92177811289991</v>
      </c>
      <c r="T21" s="541" t="s">
        <v>846</v>
      </c>
      <c r="U21" s="540">
        <v>3886</v>
      </c>
      <c r="V21" s="540">
        <v>3886</v>
      </c>
    </row>
    <row r="22" spans="1:22" ht="18" customHeight="1" x14ac:dyDescent="0.2">
      <c r="A22" s="250">
        <v>10</v>
      </c>
      <c r="B22" s="252" t="s">
        <v>831</v>
      </c>
      <c r="C22" s="540">
        <v>3555</v>
      </c>
      <c r="D22" s="540">
        <v>3317</v>
      </c>
      <c r="E22" s="541">
        <v>213.3</v>
      </c>
      <c r="F22" s="541">
        <v>319.95</v>
      </c>
      <c r="G22" s="542">
        <f t="shared" si="0"/>
        <v>533.25</v>
      </c>
      <c r="H22" s="541">
        <v>22.188981511981382</v>
      </c>
      <c r="I22" s="541">
        <v>-44.757073906293442</v>
      </c>
      <c r="J22" s="542">
        <f t="shared" si="2"/>
        <v>-22.56809239431206</v>
      </c>
      <c r="K22" s="541">
        <v>213.3</v>
      </c>
      <c r="L22" s="541">
        <v>319.95000000000005</v>
      </c>
      <c r="M22" s="542">
        <f t="shared" si="1"/>
        <v>533.25</v>
      </c>
      <c r="N22" s="541">
        <v>187.7</v>
      </c>
      <c r="O22" s="541">
        <v>281.56</v>
      </c>
      <c r="P22" s="542">
        <f t="shared" si="3"/>
        <v>469.26</v>
      </c>
      <c r="Q22" s="541">
        <f t="shared" si="4"/>
        <v>47.788981511981405</v>
      </c>
      <c r="R22" s="541">
        <f t="shared" si="5"/>
        <v>-6.367073906293399</v>
      </c>
      <c r="S22" s="542">
        <f t="shared" si="6"/>
        <v>41.421907605688006</v>
      </c>
      <c r="T22" s="541" t="s">
        <v>849</v>
      </c>
      <c r="U22" s="540">
        <v>2816</v>
      </c>
      <c r="V22" s="540">
        <v>2816</v>
      </c>
    </row>
    <row r="23" spans="1:22" ht="18" customHeight="1" x14ac:dyDescent="0.2">
      <c r="A23" s="250">
        <v>11</v>
      </c>
      <c r="B23" s="252" t="s">
        <v>832</v>
      </c>
      <c r="C23" s="540">
        <v>2030</v>
      </c>
      <c r="D23" s="540">
        <v>2030</v>
      </c>
      <c r="E23" s="541">
        <v>121.8</v>
      </c>
      <c r="F23" s="541">
        <v>182.7</v>
      </c>
      <c r="G23" s="542">
        <f t="shared" si="0"/>
        <v>304.5</v>
      </c>
      <c r="H23" s="541">
        <v>12.736284545876032</v>
      </c>
      <c r="I23" s="541">
        <v>8.2425039819640915</v>
      </c>
      <c r="J23" s="542">
        <f t="shared" si="2"/>
        <v>20.978788527840123</v>
      </c>
      <c r="K23" s="541">
        <v>121.8</v>
      </c>
      <c r="L23" s="541">
        <v>182.70000000000002</v>
      </c>
      <c r="M23" s="542">
        <f t="shared" si="1"/>
        <v>304.5</v>
      </c>
      <c r="N23" s="541">
        <v>121.34400000000001</v>
      </c>
      <c r="O23" s="541">
        <v>182.01599999999999</v>
      </c>
      <c r="P23" s="542">
        <f t="shared" si="3"/>
        <v>303.36</v>
      </c>
      <c r="Q23" s="541">
        <f t="shared" si="4"/>
        <v>13.192284545876007</v>
      </c>
      <c r="R23" s="541">
        <f t="shared" si="5"/>
        <v>8.9265039819641174</v>
      </c>
      <c r="S23" s="542">
        <f t="shared" si="6"/>
        <v>22.118788527840124</v>
      </c>
      <c r="T23" s="541" t="s">
        <v>849</v>
      </c>
      <c r="U23" s="540">
        <v>2030</v>
      </c>
      <c r="V23" s="540">
        <v>2030</v>
      </c>
    </row>
    <row r="24" spans="1:22" ht="18" customHeight="1" x14ac:dyDescent="0.2">
      <c r="A24" s="250">
        <v>12</v>
      </c>
      <c r="B24" s="252" t="s">
        <v>833</v>
      </c>
      <c r="C24" s="540">
        <v>1720</v>
      </c>
      <c r="D24" s="540">
        <v>1720</v>
      </c>
      <c r="E24" s="541">
        <v>103.2</v>
      </c>
      <c r="F24" s="541">
        <v>154.80000000000001</v>
      </c>
      <c r="G24" s="542">
        <f t="shared" si="0"/>
        <v>258</v>
      </c>
      <c r="H24" s="541">
        <v>15.458890491402968</v>
      </c>
      <c r="I24" s="541">
        <v>-16.566535391342995</v>
      </c>
      <c r="J24" s="542">
        <f t="shared" si="2"/>
        <v>-1.107644899940027</v>
      </c>
      <c r="K24" s="541">
        <v>103.2</v>
      </c>
      <c r="L24" s="541">
        <v>204.8</v>
      </c>
      <c r="M24" s="542">
        <f t="shared" si="1"/>
        <v>308</v>
      </c>
      <c r="N24" s="541">
        <v>98.948000000000008</v>
      </c>
      <c r="O24" s="541">
        <v>148.422</v>
      </c>
      <c r="P24" s="542">
        <f t="shared" si="3"/>
        <v>247.37</v>
      </c>
      <c r="Q24" s="541">
        <f t="shared" si="4"/>
        <v>19.710890491402964</v>
      </c>
      <c r="R24" s="541">
        <f t="shared" si="5"/>
        <v>39.811464608657019</v>
      </c>
      <c r="S24" s="542">
        <f t="shared" si="6"/>
        <v>59.522355100059983</v>
      </c>
      <c r="T24" s="541" t="s">
        <v>849</v>
      </c>
      <c r="U24" s="540">
        <v>703</v>
      </c>
      <c r="V24" s="540">
        <v>703</v>
      </c>
    </row>
    <row r="25" spans="1:22" ht="18" customHeight="1" x14ac:dyDescent="0.2">
      <c r="A25" s="250">
        <v>13</v>
      </c>
      <c r="B25" s="252" t="s">
        <v>834</v>
      </c>
      <c r="C25" s="540">
        <v>3620</v>
      </c>
      <c r="D25" s="540">
        <v>4700</v>
      </c>
      <c r="E25" s="541">
        <v>217.2</v>
      </c>
      <c r="F25" s="541">
        <v>325.8</v>
      </c>
      <c r="G25" s="542">
        <f t="shared" si="0"/>
        <v>543</v>
      </c>
      <c r="H25" s="541">
        <v>16.372775729913997</v>
      </c>
      <c r="I25" s="541">
        <v>21.22806483517968</v>
      </c>
      <c r="J25" s="542">
        <f t="shared" si="2"/>
        <v>37.600840565093677</v>
      </c>
      <c r="K25" s="541">
        <v>217.2</v>
      </c>
      <c r="L25" s="541">
        <v>325.79999999999995</v>
      </c>
      <c r="M25" s="542">
        <f t="shared" si="1"/>
        <v>543</v>
      </c>
      <c r="N25" s="541">
        <v>231.66399999999999</v>
      </c>
      <c r="O25" s="541">
        <v>347.49599999999998</v>
      </c>
      <c r="P25" s="542">
        <f t="shared" si="3"/>
        <v>579.16</v>
      </c>
      <c r="Q25" s="541">
        <f t="shared" si="4"/>
        <v>1.908775729913998</v>
      </c>
      <c r="R25" s="541">
        <f t="shared" si="5"/>
        <v>-0.46793516482034647</v>
      </c>
      <c r="S25" s="542">
        <f t="shared" si="6"/>
        <v>1.4408405650936515</v>
      </c>
      <c r="T25" s="541" t="s">
        <v>849</v>
      </c>
      <c r="U25" s="540">
        <v>4700</v>
      </c>
      <c r="V25" s="540">
        <v>4700</v>
      </c>
    </row>
    <row r="26" spans="1:22" ht="18" customHeight="1" x14ac:dyDescent="0.2">
      <c r="A26" s="250">
        <v>14</v>
      </c>
      <c r="B26" s="252" t="s">
        <v>835</v>
      </c>
      <c r="C26" s="540">
        <v>7172</v>
      </c>
      <c r="D26" s="540">
        <v>6737</v>
      </c>
      <c r="E26" s="541">
        <v>430.32</v>
      </c>
      <c r="F26" s="541">
        <v>645.48</v>
      </c>
      <c r="G26" s="542">
        <f t="shared" si="0"/>
        <v>1075.8</v>
      </c>
      <c r="H26" s="541">
        <v>48.471267890109971</v>
      </c>
      <c r="I26" s="541">
        <v>63.256685354985734</v>
      </c>
      <c r="J26" s="542">
        <f t="shared" si="2"/>
        <v>111.7279532450957</v>
      </c>
      <c r="K26" s="541">
        <v>380.32</v>
      </c>
      <c r="L26" s="541">
        <v>570.48</v>
      </c>
      <c r="M26" s="542">
        <f t="shared" si="1"/>
        <v>950.8</v>
      </c>
      <c r="N26" s="541">
        <v>404.22</v>
      </c>
      <c r="O26" s="541">
        <v>606.33000000000004</v>
      </c>
      <c r="P26" s="542">
        <f t="shared" si="3"/>
        <v>1010.5500000000001</v>
      </c>
      <c r="Q26" s="541">
        <f t="shared" si="4"/>
        <v>24.571267890109937</v>
      </c>
      <c r="R26" s="541">
        <f t="shared" si="5"/>
        <v>27.406685354985711</v>
      </c>
      <c r="S26" s="542">
        <f t="shared" si="6"/>
        <v>51.977953245095648</v>
      </c>
      <c r="T26" s="541" t="s">
        <v>849</v>
      </c>
      <c r="U26" s="540">
        <v>6737</v>
      </c>
      <c r="V26" s="540">
        <v>6737</v>
      </c>
    </row>
    <row r="27" spans="1:22" ht="18" customHeight="1" x14ac:dyDescent="0.2">
      <c r="A27" s="250">
        <v>15</v>
      </c>
      <c r="B27" s="252" t="s">
        <v>836</v>
      </c>
      <c r="C27" s="540">
        <v>5102</v>
      </c>
      <c r="D27" s="540">
        <v>4929</v>
      </c>
      <c r="E27" s="541">
        <v>306.12</v>
      </c>
      <c r="F27" s="541">
        <v>459.18</v>
      </c>
      <c r="G27" s="542">
        <f t="shared" si="0"/>
        <v>765.3</v>
      </c>
      <c r="H27" s="541">
        <v>-40.648583372981022</v>
      </c>
      <c r="I27" s="541">
        <v>136.97109230293427</v>
      </c>
      <c r="J27" s="542">
        <f t="shared" si="2"/>
        <v>96.322508929953244</v>
      </c>
      <c r="K27" s="541">
        <v>306.12</v>
      </c>
      <c r="L27" s="541">
        <v>409.18</v>
      </c>
      <c r="M27" s="542">
        <f t="shared" si="1"/>
        <v>715.3</v>
      </c>
      <c r="N27" s="541">
        <v>260.2</v>
      </c>
      <c r="O27" s="541">
        <v>390.3</v>
      </c>
      <c r="P27" s="542">
        <f t="shared" si="3"/>
        <v>650.5</v>
      </c>
      <c r="Q27" s="541">
        <f t="shared" si="4"/>
        <v>5.2714166270189935</v>
      </c>
      <c r="R27" s="541">
        <f t="shared" si="5"/>
        <v>155.85109230293432</v>
      </c>
      <c r="S27" s="542">
        <f t="shared" si="6"/>
        <v>161.12250892995331</v>
      </c>
      <c r="T27" s="541" t="s">
        <v>849</v>
      </c>
      <c r="U27" s="540">
        <v>4929</v>
      </c>
      <c r="V27" s="540">
        <v>4929</v>
      </c>
    </row>
    <row r="28" spans="1:22" ht="18" customHeight="1" x14ac:dyDescent="0.2">
      <c r="A28" s="250">
        <v>16</v>
      </c>
      <c r="B28" s="252" t="s">
        <v>837</v>
      </c>
      <c r="C28" s="540">
        <v>3904</v>
      </c>
      <c r="D28" s="540">
        <v>3804</v>
      </c>
      <c r="E28" s="541">
        <v>234.24</v>
      </c>
      <c r="F28" s="541">
        <v>351.36</v>
      </c>
      <c r="G28" s="542">
        <f t="shared" si="0"/>
        <v>585.6</v>
      </c>
      <c r="H28" s="541">
        <v>54.224998111005959</v>
      </c>
      <c r="I28" s="541">
        <v>-93.122113977676861</v>
      </c>
      <c r="J28" s="542">
        <f t="shared" si="2"/>
        <v>-38.897115866670902</v>
      </c>
      <c r="K28" s="541">
        <v>234.24</v>
      </c>
      <c r="L28" s="541">
        <v>451.36</v>
      </c>
      <c r="M28" s="542">
        <f t="shared" si="1"/>
        <v>685.6</v>
      </c>
      <c r="N28" s="541">
        <v>280.11</v>
      </c>
      <c r="O28" s="541">
        <v>358.24</v>
      </c>
      <c r="P28" s="542">
        <f t="shared" si="3"/>
        <v>638.35</v>
      </c>
      <c r="Q28" s="541">
        <f t="shared" si="4"/>
        <v>8.3549981110059548</v>
      </c>
      <c r="R28" s="541">
        <f t="shared" si="5"/>
        <v>-2.1139776768563934E-3</v>
      </c>
      <c r="S28" s="542">
        <f t="shared" si="6"/>
        <v>8.3528841333290984</v>
      </c>
      <c r="T28" s="541" t="s">
        <v>849</v>
      </c>
      <c r="U28" s="540">
        <v>3804</v>
      </c>
      <c r="V28" s="540">
        <v>3804</v>
      </c>
    </row>
    <row r="29" spans="1:22" ht="18" customHeight="1" x14ac:dyDescent="0.2">
      <c r="A29" s="250">
        <v>17</v>
      </c>
      <c r="B29" s="252" t="s">
        <v>838</v>
      </c>
      <c r="C29" s="540">
        <v>4220</v>
      </c>
      <c r="D29" s="540">
        <v>3869</v>
      </c>
      <c r="E29" s="541">
        <v>253.2</v>
      </c>
      <c r="F29" s="541">
        <v>379.8</v>
      </c>
      <c r="G29" s="542">
        <f t="shared" si="0"/>
        <v>633</v>
      </c>
      <c r="H29" s="541">
        <v>12.249052308635044</v>
      </c>
      <c r="I29" s="541">
        <v>77.833987368620058</v>
      </c>
      <c r="J29" s="542">
        <f t="shared" si="2"/>
        <v>90.083039677255101</v>
      </c>
      <c r="K29" s="541">
        <v>253.2</v>
      </c>
      <c r="L29" s="541">
        <v>379.79999999999995</v>
      </c>
      <c r="M29" s="542">
        <f t="shared" si="1"/>
        <v>633</v>
      </c>
      <c r="N29" s="541">
        <v>232.14</v>
      </c>
      <c r="O29" s="541">
        <v>348.20999999999992</v>
      </c>
      <c r="P29" s="542">
        <f t="shared" si="3"/>
        <v>580.34999999999991</v>
      </c>
      <c r="Q29" s="541">
        <f t="shared" si="4"/>
        <v>33.309052308635046</v>
      </c>
      <c r="R29" s="541">
        <f t="shared" si="5"/>
        <v>109.42398736862009</v>
      </c>
      <c r="S29" s="542">
        <f t="shared" si="6"/>
        <v>142.73303967725514</v>
      </c>
      <c r="T29" s="541" t="s">
        <v>849</v>
      </c>
      <c r="U29" s="540">
        <v>3869</v>
      </c>
      <c r="V29" s="540">
        <v>3869</v>
      </c>
    </row>
    <row r="30" spans="1:22" ht="18" customHeight="1" x14ac:dyDescent="0.2">
      <c r="A30" s="250">
        <v>18</v>
      </c>
      <c r="B30" s="252" t="s">
        <v>839</v>
      </c>
      <c r="C30" s="540">
        <v>7240</v>
      </c>
      <c r="D30" s="540">
        <v>7082</v>
      </c>
      <c r="E30" s="541">
        <v>434.4</v>
      </c>
      <c r="F30" s="541">
        <v>651.6</v>
      </c>
      <c r="G30" s="542">
        <f t="shared" si="0"/>
        <v>1086</v>
      </c>
      <c r="H30" s="541">
        <v>5.0677403530740435</v>
      </c>
      <c r="I30" s="541">
        <v>-2.4419612422985892</v>
      </c>
      <c r="J30" s="542">
        <f t="shared" si="2"/>
        <v>2.6257791107754542</v>
      </c>
      <c r="K30" s="541">
        <v>434.4</v>
      </c>
      <c r="L30" s="541">
        <v>651.59999999999991</v>
      </c>
      <c r="M30" s="542">
        <f t="shared" si="1"/>
        <v>1086</v>
      </c>
      <c r="N30" s="541">
        <v>403.82400000000001</v>
      </c>
      <c r="O30" s="541">
        <v>605.73599999999999</v>
      </c>
      <c r="P30" s="542">
        <f t="shared" si="3"/>
        <v>1009.56</v>
      </c>
      <c r="Q30" s="541">
        <f t="shared" si="4"/>
        <v>35.643740353074008</v>
      </c>
      <c r="R30" s="541">
        <f t="shared" si="5"/>
        <v>43.42203875770133</v>
      </c>
      <c r="S30" s="542">
        <f t="shared" si="6"/>
        <v>79.065779110775338</v>
      </c>
      <c r="T30" s="541" t="s">
        <v>849</v>
      </c>
      <c r="U30" s="540">
        <v>7082</v>
      </c>
      <c r="V30" s="540">
        <v>7082</v>
      </c>
    </row>
    <row r="31" spans="1:22" ht="18" customHeight="1" x14ac:dyDescent="0.2">
      <c r="A31" s="250">
        <v>19</v>
      </c>
      <c r="B31" s="252" t="s">
        <v>840</v>
      </c>
      <c r="C31" s="540">
        <v>8420</v>
      </c>
      <c r="D31" s="540">
        <v>7310</v>
      </c>
      <c r="E31" s="541">
        <v>505.2</v>
      </c>
      <c r="F31" s="541">
        <v>757.8</v>
      </c>
      <c r="G31" s="542">
        <f t="shared" si="0"/>
        <v>1263</v>
      </c>
      <c r="H31" s="541">
        <v>56.232105834094909</v>
      </c>
      <c r="I31" s="541">
        <v>22.735215659917799</v>
      </c>
      <c r="J31" s="542">
        <f t="shared" si="2"/>
        <v>78.967321494012708</v>
      </c>
      <c r="K31" s="541">
        <v>505.2</v>
      </c>
      <c r="L31" s="541">
        <v>757.80000000000007</v>
      </c>
      <c r="M31" s="542">
        <f t="shared" si="1"/>
        <v>1263</v>
      </c>
      <c r="N31" s="541">
        <v>442.66</v>
      </c>
      <c r="O31" s="541">
        <v>663.97</v>
      </c>
      <c r="P31" s="542">
        <f t="shared" si="3"/>
        <v>1106.6300000000001</v>
      </c>
      <c r="Q31" s="541">
        <f t="shared" si="4"/>
        <v>118.77210583409493</v>
      </c>
      <c r="R31" s="541">
        <f t="shared" si="5"/>
        <v>116.56521565991784</v>
      </c>
      <c r="S31" s="542">
        <f t="shared" si="6"/>
        <v>235.33732149401277</v>
      </c>
      <c r="T31" s="541" t="s">
        <v>849</v>
      </c>
      <c r="U31" s="540">
        <v>7310</v>
      </c>
      <c r="V31" s="540">
        <v>7310</v>
      </c>
    </row>
    <row r="32" spans="1:22" ht="18" customHeight="1" x14ac:dyDescent="0.2">
      <c r="A32" s="250">
        <v>20</v>
      </c>
      <c r="B32" s="252" t="s">
        <v>841</v>
      </c>
      <c r="C32" s="540">
        <v>3279</v>
      </c>
      <c r="D32" s="540">
        <v>3279</v>
      </c>
      <c r="E32" s="541">
        <v>196.74</v>
      </c>
      <c r="F32" s="541">
        <v>295.11</v>
      </c>
      <c r="G32" s="542">
        <f t="shared" si="0"/>
        <v>491.85</v>
      </c>
      <c r="H32" s="541">
        <v>-10.429679994606374</v>
      </c>
      <c r="I32" s="541">
        <v>5.5481385098148621</v>
      </c>
      <c r="J32" s="542">
        <f t="shared" si="2"/>
        <v>-4.8815414847915122</v>
      </c>
      <c r="K32" s="541">
        <v>196.74</v>
      </c>
      <c r="L32" s="541">
        <v>295.11</v>
      </c>
      <c r="M32" s="542">
        <f t="shared" si="1"/>
        <v>491.85</v>
      </c>
      <c r="N32" s="541">
        <v>186.31</v>
      </c>
      <c r="O32" s="541">
        <v>305.54000000000002</v>
      </c>
      <c r="P32" s="542">
        <f t="shared" si="3"/>
        <v>491.85</v>
      </c>
      <c r="Q32" s="541">
        <f t="shared" si="4"/>
        <v>3.2000539363252756E-4</v>
      </c>
      <c r="R32" s="541">
        <f t="shared" si="5"/>
        <v>-4.8818614901851447</v>
      </c>
      <c r="S32" s="542">
        <f t="shared" si="6"/>
        <v>-4.8815414847915122</v>
      </c>
      <c r="T32" s="541" t="s">
        <v>849</v>
      </c>
      <c r="U32" s="540">
        <v>3279</v>
      </c>
      <c r="V32" s="540">
        <v>3279</v>
      </c>
    </row>
    <row r="33" spans="1:22" ht="18" customHeight="1" x14ac:dyDescent="0.2">
      <c r="A33" s="250">
        <v>21</v>
      </c>
      <c r="B33" s="252" t="s">
        <v>842</v>
      </c>
      <c r="C33" s="540">
        <v>834</v>
      </c>
      <c r="D33" s="540">
        <v>746</v>
      </c>
      <c r="E33" s="541">
        <v>50.04</v>
      </c>
      <c r="F33" s="541">
        <v>75.06</v>
      </c>
      <c r="G33" s="542">
        <f t="shared" si="0"/>
        <v>125.1</v>
      </c>
      <c r="H33" s="541">
        <v>10.181843771220876</v>
      </c>
      <c r="I33" s="541">
        <v>5.1523936804755408</v>
      </c>
      <c r="J33" s="542">
        <f t="shared" si="2"/>
        <v>15.334237451696417</v>
      </c>
      <c r="K33" s="541">
        <v>50.04</v>
      </c>
      <c r="L33" s="541">
        <v>75.06</v>
      </c>
      <c r="M33" s="542">
        <f t="shared" si="1"/>
        <v>125.1</v>
      </c>
      <c r="N33" s="541">
        <v>44.572000000000003</v>
      </c>
      <c r="O33" s="541">
        <v>66.858000000000004</v>
      </c>
      <c r="P33" s="542">
        <f t="shared" si="3"/>
        <v>111.43</v>
      </c>
      <c r="Q33" s="541">
        <f t="shared" si="4"/>
        <v>15.649843771220873</v>
      </c>
      <c r="R33" s="541">
        <f t="shared" si="5"/>
        <v>13.354393680475539</v>
      </c>
      <c r="S33" s="542">
        <f t="shared" si="6"/>
        <v>29.004237451696412</v>
      </c>
      <c r="T33" s="541" t="s">
        <v>849</v>
      </c>
      <c r="U33" s="540">
        <v>746</v>
      </c>
      <c r="V33" s="540">
        <v>746</v>
      </c>
    </row>
    <row r="34" spans="1:22" ht="18" customHeight="1" x14ac:dyDescent="0.2">
      <c r="A34" s="250">
        <v>22</v>
      </c>
      <c r="B34" s="252" t="s">
        <v>843</v>
      </c>
      <c r="C34" s="540">
        <v>2026</v>
      </c>
      <c r="D34" s="540">
        <v>1744</v>
      </c>
      <c r="E34" s="541">
        <v>121.56</v>
      </c>
      <c r="F34" s="541">
        <v>182.34</v>
      </c>
      <c r="G34" s="542">
        <f t="shared" si="0"/>
        <v>303.89999999999998</v>
      </c>
      <c r="H34" s="541">
        <v>0</v>
      </c>
      <c r="I34" s="541">
        <v>0</v>
      </c>
      <c r="J34" s="542">
        <f t="shared" si="2"/>
        <v>0</v>
      </c>
      <c r="K34" s="541">
        <v>121.56</v>
      </c>
      <c r="L34" s="541">
        <v>182.34</v>
      </c>
      <c r="M34" s="542">
        <f t="shared" si="1"/>
        <v>303.89999999999998</v>
      </c>
      <c r="N34" s="541">
        <v>106.67</v>
      </c>
      <c r="O34" s="541">
        <v>160</v>
      </c>
      <c r="P34" s="542">
        <f t="shared" si="3"/>
        <v>266.67</v>
      </c>
      <c r="Q34" s="541">
        <f t="shared" si="4"/>
        <v>14.89</v>
      </c>
      <c r="R34" s="541">
        <f t="shared" si="5"/>
        <v>22.340000000000003</v>
      </c>
      <c r="S34" s="542">
        <f t="shared" si="6"/>
        <v>37.230000000000004</v>
      </c>
      <c r="T34" s="541" t="s">
        <v>849</v>
      </c>
      <c r="U34" s="540">
        <v>890</v>
      </c>
      <c r="V34" s="540">
        <v>890</v>
      </c>
    </row>
    <row r="35" spans="1:22" ht="18" customHeight="1" x14ac:dyDescent="0.2">
      <c r="A35" s="250">
        <v>23</v>
      </c>
      <c r="B35" s="252" t="s">
        <v>844</v>
      </c>
      <c r="C35" s="540">
        <v>1312</v>
      </c>
      <c r="D35" s="540">
        <v>919</v>
      </c>
      <c r="E35" s="541">
        <v>78.72</v>
      </c>
      <c r="F35" s="541">
        <v>118.07999999999998</v>
      </c>
      <c r="G35" s="542">
        <f t="shared" si="0"/>
        <v>196.79999999999998</v>
      </c>
      <c r="H35" s="541">
        <v>0</v>
      </c>
      <c r="I35" s="541">
        <v>0</v>
      </c>
      <c r="J35" s="542">
        <f t="shared" si="2"/>
        <v>0</v>
      </c>
      <c r="K35" s="541">
        <v>78.72</v>
      </c>
      <c r="L35" s="541">
        <v>118.08</v>
      </c>
      <c r="M35" s="542">
        <f t="shared" si="1"/>
        <v>196.8</v>
      </c>
      <c r="N35" s="541">
        <v>61.56</v>
      </c>
      <c r="O35" s="541">
        <v>92.34</v>
      </c>
      <c r="P35" s="542">
        <f t="shared" si="3"/>
        <v>153.9</v>
      </c>
      <c r="Q35" s="541">
        <f t="shared" si="4"/>
        <v>17.159999999999997</v>
      </c>
      <c r="R35" s="541">
        <f t="shared" si="5"/>
        <v>25.739999999999995</v>
      </c>
      <c r="S35" s="542">
        <f t="shared" si="6"/>
        <v>42.899999999999991</v>
      </c>
      <c r="T35" s="541" t="s">
        <v>849</v>
      </c>
      <c r="U35" s="540">
        <v>864</v>
      </c>
      <c r="V35" s="540">
        <v>864</v>
      </c>
    </row>
    <row r="36" spans="1:22" ht="18" customHeight="1" x14ac:dyDescent="0.2">
      <c r="A36" s="253">
        <v>24</v>
      </c>
      <c r="B36" s="252" t="s">
        <v>845</v>
      </c>
      <c r="C36" s="540">
        <v>0</v>
      </c>
      <c r="D36" s="540">
        <v>0</v>
      </c>
      <c r="E36" s="541">
        <v>0</v>
      </c>
      <c r="F36" s="541">
        <v>0</v>
      </c>
      <c r="G36" s="542">
        <f t="shared" si="0"/>
        <v>0</v>
      </c>
      <c r="H36" s="541">
        <v>0</v>
      </c>
      <c r="I36" s="541">
        <v>0</v>
      </c>
      <c r="J36" s="542">
        <f t="shared" si="2"/>
        <v>0</v>
      </c>
      <c r="K36" s="541">
        <v>0</v>
      </c>
      <c r="L36" s="541">
        <v>0</v>
      </c>
      <c r="M36" s="542">
        <v>0</v>
      </c>
      <c r="N36" s="541">
        <v>0</v>
      </c>
      <c r="O36" s="541">
        <v>0</v>
      </c>
      <c r="P36" s="542">
        <f t="shared" si="3"/>
        <v>0</v>
      </c>
      <c r="Q36" s="541">
        <v>0</v>
      </c>
      <c r="R36" s="541">
        <v>0</v>
      </c>
      <c r="S36" s="542">
        <v>0</v>
      </c>
      <c r="T36" s="541">
        <v>0</v>
      </c>
      <c r="U36" s="540">
        <v>0</v>
      </c>
      <c r="V36" s="540">
        <v>0</v>
      </c>
    </row>
    <row r="37" spans="1:22" ht="18" customHeight="1" x14ac:dyDescent="0.2">
      <c r="A37" s="822" t="s">
        <v>16</v>
      </c>
      <c r="B37" s="823"/>
      <c r="C37" s="543">
        <f t="shared" ref="C37:V37" si="7">SUM(C13:C36)</f>
        <v>81393</v>
      </c>
      <c r="D37" s="543">
        <f t="shared" si="7"/>
        <v>74498</v>
      </c>
      <c r="E37" s="542">
        <f t="shared" si="7"/>
        <v>4883.58</v>
      </c>
      <c r="F37" s="542">
        <f t="shared" si="7"/>
        <v>7325.3700000000008</v>
      </c>
      <c r="G37" s="542">
        <f t="shared" si="7"/>
        <v>12208.95</v>
      </c>
      <c r="H37" s="542">
        <f t="shared" si="7"/>
        <v>386.90226128055582</v>
      </c>
      <c r="I37" s="542">
        <f t="shared" si="7"/>
        <v>836.85743325540534</v>
      </c>
      <c r="J37" s="542">
        <f t="shared" si="2"/>
        <v>1223.7596945359612</v>
      </c>
      <c r="K37" s="542">
        <f t="shared" ref="K37" si="8">E37</f>
        <v>4883.58</v>
      </c>
      <c r="L37" s="542">
        <f t="shared" ref="L37" si="9">K37/6*9</f>
        <v>7325.37</v>
      </c>
      <c r="M37" s="542">
        <f t="shared" si="7"/>
        <v>12208.95</v>
      </c>
      <c r="N37" s="542">
        <f t="shared" si="7"/>
        <v>4532.7820000000011</v>
      </c>
      <c r="O37" s="542">
        <f t="shared" si="7"/>
        <v>6763.3130000000001</v>
      </c>
      <c r="P37" s="542">
        <f t="shared" si="3"/>
        <v>11296.095000000001</v>
      </c>
      <c r="Q37" s="542">
        <f t="shared" si="7"/>
        <v>737.70026128055576</v>
      </c>
      <c r="R37" s="542">
        <f t="shared" si="7"/>
        <v>1398.9144332554056</v>
      </c>
      <c r="S37" s="542">
        <f t="shared" si="7"/>
        <v>2136.614694535961</v>
      </c>
      <c r="T37" s="542">
        <f t="shared" si="7"/>
        <v>0</v>
      </c>
      <c r="U37" s="543">
        <f t="shared" si="7"/>
        <v>69353</v>
      </c>
      <c r="V37" s="543">
        <f t="shared" si="7"/>
        <v>69353</v>
      </c>
    </row>
    <row r="38" spans="1:22" ht="15" x14ac:dyDescent="0.2">
      <c r="I38" s="295"/>
      <c r="J38" s="295"/>
      <c r="N38" s="446"/>
      <c r="O38" s="446"/>
      <c r="P38" s="617"/>
    </row>
    <row r="39" spans="1:22" x14ac:dyDescent="0.2"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445"/>
      <c r="O39" s="445"/>
      <c r="P39" s="446"/>
      <c r="Q39" s="300"/>
      <c r="R39" s="300"/>
      <c r="S39" s="300"/>
      <c r="T39" s="300"/>
      <c r="U39" s="300"/>
      <c r="V39" s="300"/>
    </row>
    <row r="40" spans="1:22" ht="12.75" customHeight="1" x14ac:dyDescent="0.2"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651"/>
    </row>
    <row r="41" spans="1:22" ht="12.75" customHeight="1" x14ac:dyDescent="0.2"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</row>
    <row r="42" spans="1:22" ht="12.75" customHeight="1" x14ac:dyDescent="0.2">
      <c r="A42" s="10" t="s">
        <v>1114</v>
      </c>
      <c r="B42" s="651"/>
      <c r="C42" s="651"/>
      <c r="D42" s="651"/>
      <c r="E42" s="651"/>
      <c r="F42" s="651"/>
      <c r="G42" s="651"/>
      <c r="H42" s="651"/>
      <c r="I42" s="654"/>
      <c r="J42" s="749" t="s">
        <v>1118</v>
      </c>
      <c r="K42" s="749"/>
      <c r="L42" s="749"/>
      <c r="M42" s="749"/>
      <c r="R42" s="749" t="s">
        <v>1116</v>
      </c>
      <c r="S42" s="749"/>
      <c r="T42" s="749"/>
      <c r="U42" s="749"/>
      <c r="V42" s="749"/>
    </row>
    <row r="43" spans="1:22" ht="12.75" customHeight="1" x14ac:dyDescent="0.2">
      <c r="A43" s="654"/>
      <c r="B43" s="10"/>
      <c r="C43" s="10"/>
      <c r="D43" s="10"/>
      <c r="E43" s="10"/>
      <c r="F43" s="10"/>
      <c r="G43" s="654"/>
      <c r="H43" s="654"/>
      <c r="I43" s="654"/>
      <c r="J43" s="748" t="s">
        <v>1115</v>
      </c>
      <c r="K43" s="748"/>
      <c r="L43" s="748"/>
      <c r="M43" s="748"/>
      <c r="R43" s="832" t="s">
        <v>1115</v>
      </c>
      <c r="S43" s="832"/>
      <c r="T43" s="832"/>
      <c r="U43" s="832"/>
      <c r="V43" s="832"/>
    </row>
    <row r="44" spans="1:22" ht="12.75" customHeight="1" x14ac:dyDescent="0.2">
      <c r="A44" s="651"/>
      <c r="B44" s="651"/>
      <c r="C44" s="651"/>
      <c r="D44" s="651"/>
      <c r="E44" s="651"/>
      <c r="F44" s="651"/>
      <c r="G44" s="651"/>
      <c r="H44" s="651"/>
      <c r="I44" s="651"/>
      <c r="J44" s="748" t="s">
        <v>1119</v>
      </c>
      <c r="K44" s="748"/>
      <c r="L44" s="748"/>
      <c r="M44" s="748"/>
      <c r="N44" s="651"/>
      <c r="O44" s="651"/>
      <c r="P44" s="651"/>
      <c r="Q44" s="651"/>
    </row>
    <row r="45" spans="1:22" x14ac:dyDescent="0.2">
      <c r="O45" s="27"/>
      <c r="P45" s="27"/>
      <c r="Q45" s="27"/>
    </row>
  </sheetData>
  <mergeCells count="25">
    <mergeCell ref="P8:S8"/>
    <mergeCell ref="P9:S9"/>
    <mergeCell ref="N10:P10"/>
    <mergeCell ref="A37:B37"/>
    <mergeCell ref="A10:A11"/>
    <mergeCell ref="B10:B11"/>
    <mergeCell ref="C10:C11"/>
    <mergeCell ref="D10:D11"/>
    <mergeCell ref="E10:G10"/>
    <mergeCell ref="Q1:S1"/>
    <mergeCell ref="A3:Q3"/>
    <mergeCell ref="A4:P4"/>
    <mergeCell ref="A5:Q5"/>
    <mergeCell ref="A7:S7"/>
    <mergeCell ref="R43:V43"/>
    <mergeCell ref="Q10:S10"/>
    <mergeCell ref="J42:M42"/>
    <mergeCell ref="J43:M43"/>
    <mergeCell ref="J44:M44"/>
    <mergeCell ref="H10:J10"/>
    <mergeCell ref="K10:M10"/>
    <mergeCell ref="U10:U11"/>
    <mergeCell ref="T10:T11"/>
    <mergeCell ref="V10:V11"/>
    <mergeCell ref="R42:V42"/>
  </mergeCells>
  <printOptions horizontalCentered="1"/>
  <pageMargins left="0.70866141732283472" right="0.70866141732283472" top="0.23622047244094491" bottom="0" header="0.31496062992125984" footer="0.31496062992125984"/>
  <pageSetup paperSize="9" scale="4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3"/>
  <sheetViews>
    <sheetView view="pageBreakPreview" topLeftCell="A4" zoomScale="86" zoomScaleNormal="100" zoomScaleSheetLayoutView="86" workbookViewId="0">
      <selection activeCell="C36" sqref="C36"/>
    </sheetView>
  </sheetViews>
  <sheetFormatPr defaultColWidth="9.140625" defaultRowHeight="12.75" x14ac:dyDescent="0.2"/>
  <cols>
    <col min="1" max="1" width="7.85546875" style="11" customWidth="1"/>
    <col min="2" max="2" width="17.140625" style="11" customWidth="1"/>
    <col min="3" max="3" width="16.5703125" style="11" customWidth="1"/>
    <col min="4" max="4" width="15.85546875" style="11" customWidth="1"/>
    <col min="5" max="5" width="18.85546875" style="11" customWidth="1"/>
    <col min="6" max="6" width="19" style="241" customWidth="1"/>
    <col min="7" max="7" width="22.5703125" style="11" customWidth="1"/>
    <col min="8" max="8" width="16.7109375" style="11" customWidth="1"/>
    <col min="9" max="9" width="30.140625" style="11" customWidth="1"/>
    <col min="10" max="16384" width="9.140625" style="11"/>
  </cols>
  <sheetData>
    <row r="1" spans="1:9" customFormat="1" ht="15" x14ac:dyDescent="0.2">
      <c r="I1" s="32" t="s">
        <v>62</v>
      </c>
    </row>
    <row r="2" spans="1:9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</row>
    <row r="3" spans="1:9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</row>
    <row r="4" spans="1:9" customFormat="1" ht="10.5" customHeight="1" x14ac:dyDescent="0.2"/>
    <row r="5" spans="1:9" ht="30.75" customHeight="1" x14ac:dyDescent="0.2">
      <c r="A5" s="908" t="s">
        <v>694</v>
      </c>
      <c r="B5" s="908"/>
      <c r="C5" s="908"/>
      <c r="D5" s="908"/>
      <c r="E5" s="908"/>
      <c r="F5" s="908"/>
      <c r="G5" s="908"/>
      <c r="H5" s="908"/>
      <c r="I5" s="908"/>
    </row>
    <row r="7" spans="1:9" ht="0.75" customHeight="1" x14ac:dyDescent="0.2"/>
    <row r="8" spans="1:9" x14ac:dyDescent="0.2">
      <c r="A8" s="27" t="s">
        <v>870</v>
      </c>
      <c r="B8" s="27"/>
      <c r="I8" s="25" t="s">
        <v>19</v>
      </c>
    </row>
    <row r="9" spans="1:9" x14ac:dyDescent="0.2">
      <c r="D9" s="821" t="s">
        <v>1042</v>
      </c>
      <c r="E9" s="821"/>
      <c r="F9" s="821"/>
      <c r="G9" s="821"/>
      <c r="H9" s="821"/>
      <c r="I9" s="821"/>
    </row>
    <row r="10" spans="1:9" ht="44.25" customHeight="1" x14ac:dyDescent="0.2">
      <c r="A10" s="307" t="s">
        <v>2</v>
      </c>
      <c r="B10" s="307" t="s">
        <v>3</v>
      </c>
      <c r="C10" s="332" t="s">
        <v>693</v>
      </c>
      <c r="D10" s="332" t="s">
        <v>695</v>
      </c>
      <c r="E10" s="332" t="s">
        <v>111</v>
      </c>
      <c r="F10" s="307" t="s">
        <v>227</v>
      </c>
      <c r="G10" s="332" t="s">
        <v>444</v>
      </c>
      <c r="H10" s="332" t="s">
        <v>154</v>
      </c>
      <c r="I10" s="333" t="s">
        <v>1127</v>
      </c>
    </row>
    <row r="11" spans="1:9" s="97" customFormat="1" ht="15.75" customHeight="1" x14ac:dyDescent="0.2">
      <c r="A11" s="57">
        <v>1</v>
      </c>
      <c r="B11" s="56">
        <v>2</v>
      </c>
      <c r="C11" s="57">
        <v>3</v>
      </c>
      <c r="D11" s="56">
        <v>4</v>
      </c>
      <c r="E11" s="57">
        <v>5</v>
      </c>
      <c r="F11" s="56">
        <v>6</v>
      </c>
      <c r="G11" s="57">
        <v>7</v>
      </c>
      <c r="H11" s="56">
        <v>8</v>
      </c>
      <c r="I11" s="57">
        <v>9</v>
      </c>
    </row>
    <row r="12" spans="1:9" ht="15" customHeight="1" x14ac:dyDescent="0.2">
      <c r="A12" s="250">
        <v>1</v>
      </c>
      <c r="B12" s="252" t="s">
        <v>822</v>
      </c>
      <c r="C12" s="541">
        <v>40.428136500000001</v>
      </c>
      <c r="D12" s="541">
        <v>27.239958413985004</v>
      </c>
      <c r="E12" s="541">
        <v>9.9262780860149924</v>
      </c>
      <c r="F12" s="541">
        <v>0</v>
      </c>
      <c r="G12" s="618">
        <v>7.4999999999999997E-3</v>
      </c>
      <c r="H12" s="541">
        <v>25.082550000000001</v>
      </c>
      <c r="I12" s="541">
        <f>D12+E12-H12</f>
        <v>12.083686499999995</v>
      </c>
    </row>
    <row r="13" spans="1:9" ht="15" customHeight="1" x14ac:dyDescent="0.2">
      <c r="A13" s="250">
        <v>2</v>
      </c>
      <c r="B13" s="252" t="s">
        <v>823</v>
      </c>
      <c r="C13" s="541">
        <v>103.70743950000001</v>
      </c>
      <c r="D13" s="541">
        <v>25.53605000000001</v>
      </c>
      <c r="E13" s="541">
        <v>71.180939499999994</v>
      </c>
      <c r="F13" s="541">
        <v>0</v>
      </c>
      <c r="G13" s="618">
        <v>7.4999999999999997E-3</v>
      </c>
      <c r="H13" s="541">
        <v>71.435010000000005</v>
      </c>
      <c r="I13" s="541">
        <f>D13+E13-H13</f>
        <v>25.281979500000006</v>
      </c>
    </row>
    <row r="14" spans="1:9" ht="15" customHeight="1" x14ac:dyDescent="0.2">
      <c r="A14" s="250">
        <v>3</v>
      </c>
      <c r="B14" s="252" t="s">
        <v>824</v>
      </c>
      <c r="C14" s="541">
        <v>106.4523375</v>
      </c>
      <c r="D14" s="541">
        <v>4.1960566638438621</v>
      </c>
      <c r="E14" s="541">
        <v>97.108130836156121</v>
      </c>
      <c r="F14" s="541">
        <v>0</v>
      </c>
      <c r="G14" s="618">
        <v>7.4999999999999997E-3</v>
      </c>
      <c r="H14" s="541">
        <v>71.336752499999989</v>
      </c>
      <c r="I14" s="541">
        <f t="shared" ref="I14:I18" si="0">D14+E14-H14</f>
        <v>29.967434999999995</v>
      </c>
    </row>
    <row r="15" spans="1:9" ht="15" customHeight="1" x14ac:dyDescent="0.2">
      <c r="A15" s="250">
        <v>4</v>
      </c>
      <c r="B15" s="252" t="s">
        <v>825</v>
      </c>
      <c r="C15" s="541">
        <v>121.81746</v>
      </c>
      <c r="D15" s="541">
        <v>103.18599999999998</v>
      </c>
      <c r="E15" s="541">
        <v>15.59973500000001</v>
      </c>
      <c r="F15" s="541">
        <v>0</v>
      </c>
      <c r="G15" s="618">
        <v>7.4999999999999997E-3</v>
      </c>
      <c r="H15" s="541">
        <v>90.624449999999996</v>
      </c>
      <c r="I15" s="541">
        <f t="shared" si="0"/>
        <v>28.161284999999992</v>
      </c>
    </row>
    <row r="16" spans="1:9" ht="15" customHeight="1" x14ac:dyDescent="0.2">
      <c r="A16" s="250">
        <v>5</v>
      </c>
      <c r="B16" s="252" t="s">
        <v>826</v>
      </c>
      <c r="C16" s="541">
        <v>89.701975500000003</v>
      </c>
      <c r="D16" s="541">
        <v>50.128012894185034</v>
      </c>
      <c r="E16" s="541">
        <v>33.217787605814962</v>
      </c>
      <c r="F16" s="541">
        <v>0</v>
      </c>
      <c r="G16" s="618">
        <v>7.4999999999999997E-3</v>
      </c>
      <c r="H16" s="541">
        <v>47.847285000000007</v>
      </c>
      <c r="I16" s="541">
        <f t="shared" si="0"/>
        <v>35.498515499999989</v>
      </c>
    </row>
    <row r="17" spans="1:9" ht="15" customHeight="1" x14ac:dyDescent="0.2">
      <c r="A17" s="250">
        <v>6</v>
      </c>
      <c r="B17" s="252" t="s">
        <v>827</v>
      </c>
      <c r="C17" s="541">
        <v>56.483286000000007</v>
      </c>
      <c r="D17" s="541">
        <v>2.2200000000000002</v>
      </c>
      <c r="E17" s="541">
        <v>54.169086</v>
      </c>
      <c r="F17" s="541">
        <v>0</v>
      </c>
      <c r="G17" s="618">
        <v>7.4999999999999997E-3</v>
      </c>
      <c r="H17" s="541">
        <v>28.43805</v>
      </c>
      <c r="I17" s="541">
        <f t="shared" si="0"/>
        <v>27.951035999999998</v>
      </c>
    </row>
    <row r="18" spans="1:9" ht="15" customHeight="1" x14ac:dyDescent="0.2">
      <c r="A18" s="250">
        <v>7</v>
      </c>
      <c r="B18" s="252" t="s">
        <v>828</v>
      </c>
      <c r="C18" s="541">
        <v>109.47910349999999</v>
      </c>
      <c r="D18" s="541">
        <v>61.676896120654874</v>
      </c>
      <c r="E18" s="541">
        <v>24.812757379345129</v>
      </c>
      <c r="F18" s="541">
        <v>0</v>
      </c>
      <c r="G18" s="618">
        <v>7.4999999999999997E-3</v>
      </c>
      <c r="H18" s="541">
        <v>55.327969725000003</v>
      </c>
      <c r="I18" s="541">
        <f t="shared" si="0"/>
        <v>31.161683775</v>
      </c>
    </row>
    <row r="19" spans="1:9" ht="15" customHeight="1" x14ac:dyDescent="0.2">
      <c r="A19" s="250">
        <v>8</v>
      </c>
      <c r="B19" s="252" t="s">
        <v>829</v>
      </c>
      <c r="C19" s="541">
        <v>17.980372499999998</v>
      </c>
      <c r="D19" s="541">
        <v>2.4522354625373026</v>
      </c>
      <c r="E19" s="541">
        <v>15.528161037462695</v>
      </c>
      <c r="F19" s="541">
        <v>0</v>
      </c>
      <c r="G19" s="618">
        <v>7.4999999999999997E-3</v>
      </c>
      <c r="H19" s="541">
        <v>8.6157000000000004</v>
      </c>
      <c r="I19" s="541">
        <f>D19+E19-H19</f>
        <v>9.3646964999999973</v>
      </c>
    </row>
    <row r="20" spans="1:9" ht="15" customHeight="1" x14ac:dyDescent="0.2">
      <c r="A20" s="250">
        <v>9</v>
      </c>
      <c r="B20" s="252" t="s">
        <v>830</v>
      </c>
      <c r="C20" s="541">
        <v>119.04690749999997</v>
      </c>
      <c r="D20" s="541">
        <v>57.632099766110159</v>
      </c>
      <c r="E20" s="541">
        <v>37.541107733889817</v>
      </c>
      <c r="F20" s="541">
        <v>0</v>
      </c>
      <c r="G20" s="618">
        <v>7.4999999999999997E-3</v>
      </c>
      <c r="H20" s="541">
        <v>76.176000000000016</v>
      </c>
      <c r="I20" s="541">
        <f t="shared" ref="I20:I34" si="1">D20+E20-H20</f>
        <v>18.997207499999959</v>
      </c>
    </row>
    <row r="21" spans="1:9" ht="15" customHeight="1" x14ac:dyDescent="0.2">
      <c r="A21" s="250">
        <v>10</v>
      </c>
      <c r="B21" s="252" t="s">
        <v>831</v>
      </c>
      <c r="C21" s="541">
        <v>106.73879924999999</v>
      </c>
      <c r="D21" s="541">
        <v>73.714523419227348</v>
      </c>
      <c r="E21" s="541">
        <v>18.655400830772663</v>
      </c>
      <c r="F21" s="541">
        <v>0</v>
      </c>
      <c r="G21" s="618">
        <v>7.4999999999999997E-3</v>
      </c>
      <c r="H21" s="541">
        <v>62.433412500000003</v>
      </c>
      <c r="I21" s="541">
        <f t="shared" si="1"/>
        <v>29.936511750000008</v>
      </c>
    </row>
    <row r="22" spans="1:9" ht="15" customHeight="1" x14ac:dyDescent="0.2">
      <c r="A22" s="250">
        <v>11</v>
      </c>
      <c r="B22" s="252" t="s">
        <v>832</v>
      </c>
      <c r="C22" s="541">
        <v>59.562481499999997</v>
      </c>
      <c r="D22" s="541">
        <v>44.812015806535449</v>
      </c>
      <c r="E22" s="541">
        <v>12.044900693464555</v>
      </c>
      <c r="F22" s="541">
        <v>0</v>
      </c>
      <c r="G22" s="618">
        <v>7.4999999999999997E-3</v>
      </c>
      <c r="H22" s="541">
        <v>34.284338999999996</v>
      </c>
      <c r="I22" s="541">
        <f t="shared" si="1"/>
        <v>22.572577500000008</v>
      </c>
    </row>
    <row r="23" spans="1:9" ht="15" customHeight="1" x14ac:dyDescent="0.2">
      <c r="A23" s="250">
        <v>12</v>
      </c>
      <c r="B23" s="252" t="s">
        <v>833</v>
      </c>
      <c r="C23" s="541">
        <v>65.0640705</v>
      </c>
      <c r="D23" s="541">
        <v>93.082025000000002</v>
      </c>
      <c r="E23" s="541">
        <v>-44.750416999999992</v>
      </c>
      <c r="F23" s="541">
        <v>0</v>
      </c>
      <c r="G23" s="618">
        <v>7.4999999999999997E-3</v>
      </c>
      <c r="H23" s="541">
        <v>23.954775000000001</v>
      </c>
      <c r="I23" s="541">
        <f t="shared" si="1"/>
        <v>24.376833000000008</v>
      </c>
    </row>
    <row r="24" spans="1:9" ht="15" customHeight="1" x14ac:dyDescent="0.2">
      <c r="A24" s="250">
        <v>13</v>
      </c>
      <c r="B24" s="252" t="s">
        <v>834</v>
      </c>
      <c r="C24" s="541">
        <v>145.222767</v>
      </c>
      <c r="D24" s="541">
        <v>21.132875971852584</v>
      </c>
      <c r="E24" s="541">
        <v>120.75509102814742</v>
      </c>
      <c r="F24" s="541">
        <v>0</v>
      </c>
      <c r="G24" s="618">
        <v>7.4999999999999997E-3</v>
      </c>
      <c r="H24" s="541">
        <v>87.536699999999982</v>
      </c>
      <c r="I24" s="541">
        <f t="shared" si="1"/>
        <v>54.351267000000021</v>
      </c>
    </row>
    <row r="25" spans="1:9" s="251" customFormat="1" ht="15" customHeight="1" x14ac:dyDescent="0.2">
      <c r="A25" s="250">
        <v>14</v>
      </c>
      <c r="B25" s="252" t="s">
        <v>835</v>
      </c>
      <c r="C25" s="541">
        <v>239.08431000000004</v>
      </c>
      <c r="D25" s="541">
        <v>70.529999999999973</v>
      </c>
      <c r="E25" s="541">
        <v>155.98528500000003</v>
      </c>
      <c r="F25" s="541">
        <v>0</v>
      </c>
      <c r="G25" s="618">
        <v>7.4999999999999997E-3</v>
      </c>
      <c r="H25" s="541">
        <v>141.00037499999999</v>
      </c>
      <c r="I25" s="541">
        <f t="shared" si="1"/>
        <v>85.514910000000015</v>
      </c>
    </row>
    <row r="26" spans="1:9" s="251" customFormat="1" ht="15" customHeight="1" x14ac:dyDescent="0.2">
      <c r="A26" s="250">
        <v>15</v>
      </c>
      <c r="B26" s="252" t="s">
        <v>836</v>
      </c>
      <c r="C26" s="541">
        <v>149.75173799999999</v>
      </c>
      <c r="D26" s="541">
        <v>2.5956999999999937</v>
      </c>
      <c r="E26" s="541">
        <v>139.593413</v>
      </c>
      <c r="F26" s="541">
        <v>0</v>
      </c>
      <c r="G26" s="618">
        <v>7.4999999999999997E-3</v>
      </c>
      <c r="H26" s="541">
        <v>92.483999999999995</v>
      </c>
      <c r="I26" s="541">
        <f t="shared" si="1"/>
        <v>49.705112999999997</v>
      </c>
    </row>
    <row r="27" spans="1:9" s="251" customFormat="1" ht="15" customHeight="1" x14ac:dyDescent="0.2">
      <c r="A27" s="250">
        <v>16</v>
      </c>
      <c r="B27" s="252" t="s">
        <v>837</v>
      </c>
      <c r="C27" s="541">
        <v>139.82734275000001</v>
      </c>
      <c r="D27" s="541">
        <v>25.878649999999993</v>
      </c>
      <c r="E27" s="541">
        <v>113.94869275000002</v>
      </c>
      <c r="F27" s="541">
        <v>0</v>
      </c>
      <c r="G27" s="618">
        <v>7.4999999999999997E-3</v>
      </c>
      <c r="H27" s="541">
        <v>120.27615</v>
      </c>
      <c r="I27" s="541">
        <f t="shared" si="1"/>
        <v>19.551192750000013</v>
      </c>
    </row>
    <row r="28" spans="1:9" s="251" customFormat="1" ht="15" customHeight="1" x14ac:dyDescent="0.2">
      <c r="A28" s="250">
        <v>17</v>
      </c>
      <c r="B28" s="252" t="s">
        <v>838</v>
      </c>
      <c r="C28" s="541">
        <v>137.67028200000004</v>
      </c>
      <c r="D28" s="541">
        <v>22.308424872973603</v>
      </c>
      <c r="E28" s="541">
        <v>102.3751496270264</v>
      </c>
      <c r="F28" s="541">
        <v>0</v>
      </c>
      <c r="G28" s="618">
        <v>7.4999999999999997E-3</v>
      </c>
      <c r="H28" s="541">
        <v>86.256607500000001</v>
      </c>
      <c r="I28" s="541">
        <f t="shared" si="1"/>
        <v>38.426967000000005</v>
      </c>
    </row>
    <row r="29" spans="1:9" s="251" customFormat="1" ht="15" customHeight="1" x14ac:dyDescent="0.2">
      <c r="A29" s="250">
        <v>18</v>
      </c>
      <c r="B29" s="252" t="s">
        <v>839</v>
      </c>
      <c r="C29" s="541">
        <v>213.51577799999998</v>
      </c>
      <c r="D29" s="541">
        <v>33.983991249294007</v>
      </c>
      <c r="E29" s="541">
        <v>167.264599250706</v>
      </c>
      <c r="F29" s="541">
        <v>0</v>
      </c>
      <c r="G29" s="618">
        <v>7.4999999999999997E-3</v>
      </c>
      <c r="H29" s="541">
        <v>98.286361200000016</v>
      </c>
      <c r="I29" s="541">
        <f t="shared" si="1"/>
        <v>102.96222929999999</v>
      </c>
    </row>
    <row r="30" spans="1:9" s="251" customFormat="1" ht="15" customHeight="1" x14ac:dyDescent="0.2">
      <c r="A30" s="250">
        <v>19</v>
      </c>
      <c r="B30" s="252" t="s">
        <v>840</v>
      </c>
      <c r="C30" s="541">
        <v>242.81709150000003</v>
      </c>
      <c r="D30" s="541">
        <v>26.346501084765009</v>
      </c>
      <c r="E30" s="541">
        <v>207.29854041523501</v>
      </c>
      <c r="F30" s="541">
        <v>0</v>
      </c>
      <c r="G30" s="618">
        <v>7.4999999999999997E-3</v>
      </c>
      <c r="H30" s="541">
        <v>151.24620000000002</v>
      </c>
      <c r="I30" s="541">
        <f t="shared" si="1"/>
        <v>82.398841500000003</v>
      </c>
    </row>
    <row r="31" spans="1:9" ht="15" customHeight="1" x14ac:dyDescent="0.2">
      <c r="A31" s="250">
        <v>20</v>
      </c>
      <c r="B31" s="252" t="s">
        <v>841</v>
      </c>
      <c r="C31" s="541">
        <v>97.313346750000008</v>
      </c>
      <c r="D31" s="541">
        <v>23.483450223808369</v>
      </c>
      <c r="E31" s="541">
        <v>73.31631152619164</v>
      </c>
      <c r="F31" s="541">
        <v>0</v>
      </c>
      <c r="G31" s="618">
        <v>7.4999999999999997E-3</v>
      </c>
      <c r="H31" s="541">
        <v>64.165274999999994</v>
      </c>
      <c r="I31" s="541">
        <f t="shared" si="1"/>
        <v>32.634486750000022</v>
      </c>
    </row>
    <row r="32" spans="1:9" ht="15" customHeight="1" x14ac:dyDescent="0.2">
      <c r="A32" s="250">
        <v>21</v>
      </c>
      <c r="B32" s="252" t="s">
        <v>842</v>
      </c>
      <c r="C32" s="541">
        <v>26.312665499999998</v>
      </c>
      <c r="D32" s="541">
        <v>4.344447515928703</v>
      </c>
      <c r="E32" s="541">
        <v>14.493792984071295</v>
      </c>
      <c r="F32" s="541">
        <v>0</v>
      </c>
      <c r="G32" s="618">
        <v>7.4999999999999997E-3</v>
      </c>
      <c r="H32" s="541">
        <v>4.3407749999999998</v>
      </c>
      <c r="I32" s="541">
        <f t="shared" si="1"/>
        <v>14.497465499999997</v>
      </c>
    </row>
    <row r="33" spans="1:10" s="251" customFormat="1" ht="15" customHeight="1" x14ac:dyDescent="0.2">
      <c r="A33" s="250">
        <v>22</v>
      </c>
      <c r="B33" s="252" t="s">
        <v>843</v>
      </c>
      <c r="C33" s="541">
        <v>57.570640499999996</v>
      </c>
      <c r="D33" s="541">
        <v>0</v>
      </c>
      <c r="E33" s="541">
        <v>57.570639389999997</v>
      </c>
      <c r="F33" s="541">
        <v>0</v>
      </c>
      <c r="G33" s="618">
        <v>7.4999999999999997E-3</v>
      </c>
      <c r="H33" s="541">
        <v>38.218649999999997</v>
      </c>
      <c r="I33" s="541">
        <f t="shared" si="1"/>
        <v>19.35198939</v>
      </c>
    </row>
    <row r="34" spans="1:10" s="251" customFormat="1" ht="15" customHeight="1" x14ac:dyDescent="0.2">
      <c r="A34" s="250">
        <v>23</v>
      </c>
      <c r="B34" s="252" t="s">
        <v>844</v>
      </c>
      <c r="C34" s="541">
        <v>35.205796499999998</v>
      </c>
      <c r="D34" s="541">
        <v>0</v>
      </c>
      <c r="E34" s="541">
        <v>35.205796499999998</v>
      </c>
      <c r="F34" s="541">
        <v>0</v>
      </c>
      <c r="G34" s="618">
        <v>7.4999999999999997E-3</v>
      </c>
      <c r="H34" s="541">
        <v>22.209524999999999</v>
      </c>
      <c r="I34" s="541">
        <f t="shared" si="1"/>
        <v>12.996271499999999</v>
      </c>
    </row>
    <row r="35" spans="1:10" s="251" customFormat="1" ht="15" customHeight="1" x14ac:dyDescent="0.2">
      <c r="A35" s="253">
        <v>24</v>
      </c>
      <c r="B35" s="252" t="s">
        <v>845</v>
      </c>
      <c r="C35" s="541">
        <v>0</v>
      </c>
      <c r="D35" s="541">
        <v>0</v>
      </c>
      <c r="E35" s="541">
        <v>0</v>
      </c>
      <c r="F35" s="541">
        <v>0</v>
      </c>
      <c r="G35" s="618">
        <v>7.4999999999999997E-3</v>
      </c>
      <c r="H35" s="541">
        <v>0</v>
      </c>
      <c r="I35" s="541">
        <f>D35+E35-H35</f>
        <v>0</v>
      </c>
    </row>
    <row r="36" spans="1:10" s="251" customFormat="1" ht="15" customHeight="1" x14ac:dyDescent="0.2">
      <c r="A36" s="822" t="s">
        <v>16</v>
      </c>
      <c r="B36" s="823"/>
      <c r="C36" s="542">
        <f t="shared" ref="C36:I36" si="2">SUM(C12:C35)</f>
        <v>2480.7541282500001</v>
      </c>
      <c r="D36" s="542">
        <f t="shared" si="2"/>
        <v>776.4799144657012</v>
      </c>
      <c r="E36" s="542">
        <f t="shared" si="2"/>
        <v>1532.8411791742988</v>
      </c>
      <c r="F36" s="542">
        <f t="shared" si="2"/>
        <v>0</v>
      </c>
      <c r="G36" s="619">
        <v>7.4999999999999997E-3</v>
      </c>
      <c r="H36" s="542">
        <f t="shared" si="2"/>
        <v>1501.5769124250003</v>
      </c>
      <c r="I36" s="542">
        <f t="shared" si="2"/>
        <v>807.74418121500014</v>
      </c>
    </row>
    <row r="37" spans="1:10" x14ac:dyDescent="0.2">
      <c r="C37" s="442"/>
      <c r="D37" s="442"/>
      <c r="E37" s="442"/>
      <c r="F37" s="442"/>
      <c r="G37" s="442"/>
      <c r="H37" s="442"/>
      <c r="I37" s="442"/>
    </row>
    <row r="38" spans="1:10" x14ac:dyDescent="0.2">
      <c r="C38" s="297"/>
      <c r="D38" s="297"/>
      <c r="E38" s="297"/>
      <c r="F38" s="297"/>
      <c r="G38" s="297"/>
      <c r="H38" s="297"/>
      <c r="I38" s="297"/>
    </row>
    <row r="39" spans="1:10" x14ac:dyDescent="0.2">
      <c r="A39" s="654"/>
      <c r="B39" s="654"/>
      <c r="C39" s="654"/>
      <c r="D39" s="654"/>
      <c r="E39" s="7"/>
      <c r="F39" s="651"/>
      <c r="G39" s="651"/>
      <c r="H39" s="651"/>
      <c r="I39" s="651"/>
    </row>
    <row r="40" spans="1:10" ht="12.75" customHeight="1" x14ac:dyDescent="0.2">
      <c r="A40" s="654"/>
      <c r="B40" s="654"/>
      <c r="C40" s="654"/>
      <c r="D40" s="654"/>
      <c r="E40" s="27"/>
      <c r="F40" s="651"/>
      <c r="G40" s="651"/>
      <c r="H40" s="651"/>
      <c r="I40" s="651"/>
    </row>
    <row r="41" spans="1:10" ht="12.75" customHeight="1" x14ac:dyDescent="0.2">
      <c r="A41" s="10" t="s">
        <v>1114</v>
      </c>
      <c r="B41" s="651"/>
      <c r="C41" s="749" t="s">
        <v>1118</v>
      </c>
      <c r="D41" s="749"/>
      <c r="E41" s="749"/>
      <c r="F41" s="749"/>
      <c r="G41" s="749" t="s">
        <v>1116</v>
      </c>
      <c r="H41" s="749"/>
      <c r="I41" s="749"/>
      <c r="J41" s="652"/>
    </row>
    <row r="42" spans="1:10" ht="12.75" customHeight="1" x14ac:dyDescent="0.2">
      <c r="A42" s="654"/>
      <c r="B42" s="10"/>
      <c r="C42" s="748" t="s">
        <v>1115</v>
      </c>
      <c r="D42" s="748"/>
      <c r="E42" s="748"/>
      <c r="F42" s="748"/>
      <c r="G42" s="832" t="s">
        <v>1115</v>
      </c>
      <c r="H42" s="832"/>
      <c r="I42" s="832"/>
      <c r="J42" s="658"/>
    </row>
    <row r="43" spans="1:10" x14ac:dyDescent="0.2">
      <c r="A43" s="654"/>
      <c r="B43" s="654"/>
      <c r="C43" s="748" t="s">
        <v>1119</v>
      </c>
      <c r="D43" s="748"/>
      <c r="E43" s="748"/>
      <c r="F43" s="748"/>
      <c r="G43" s="654"/>
      <c r="H43" s="654"/>
      <c r="I43" s="27"/>
    </row>
  </sheetData>
  <mergeCells count="10">
    <mergeCell ref="C43:F43"/>
    <mergeCell ref="G41:I41"/>
    <mergeCell ref="G42:I42"/>
    <mergeCell ref="A3:I3"/>
    <mergeCell ref="A2:I2"/>
    <mergeCell ref="D9:I9"/>
    <mergeCell ref="A5:I5"/>
    <mergeCell ref="A36:B36"/>
    <mergeCell ref="C41:F41"/>
    <mergeCell ref="C42:F4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2"/>
  <sheetViews>
    <sheetView view="pageBreakPreview" topLeftCell="A8" zoomScale="81" zoomScaleNormal="100" zoomScaleSheetLayoutView="81" workbookViewId="0">
      <selection activeCell="K14" sqref="K14"/>
    </sheetView>
  </sheetViews>
  <sheetFormatPr defaultColWidth="9.140625" defaultRowHeight="12.75" x14ac:dyDescent="0.2"/>
  <cols>
    <col min="1" max="1" width="4.42578125" style="11" customWidth="1"/>
    <col min="2" max="2" width="37.28515625" style="11" customWidth="1"/>
    <col min="3" max="3" width="12.28515625" style="11" customWidth="1"/>
    <col min="4" max="5" width="15.140625" style="11" customWidth="1"/>
    <col min="6" max="6" width="15.85546875" style="11" customWidth="1"/>
    <col min="7" max="7" width="12.5703125" style="11" customWidth="1"/>
    <col min="8" max="8" width="23.7109375" style="11" customWidth="1"/>
    <col min="9" max="16384" width="9.140625" style="11"/>
  </cols>
  <sheetData>
    <row r="1" spans="1:10" customFormat="1" ht="15" x14ac:dyDescent="0.2">
      <c r="D1" s="27"/>
      <c r="E1" s="27"/>
      <c r="F1" s="27"/>
      <c r="G1" s="11"/>
      <c r="H1" s="32" t="s">
        <v>63</v>
      </c>
      <c r="I1" s="27"/>
    </row>
    <row r="2" spans="1:10" customFormat="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36"/>
    </row>
    <row r="3" spans="1:10" customFormat="1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35"/>
    </row>
    <row r="4" spans="1:10" customFormat="1" ht="10.5" customHeight="1" x14ac:dyDescent="0.2"/>
    <row r="5" spans="1:10" ht="19.5" customHeight="1" x14ac:dyDescent="0.25">
      <c r="A5" s="769" t="s">
        <v>696</v>
      </c>
      <c r="B5" s="838"/>
      <c r="C5" s="838"/>
      <c r="D5" s="838"/>
      <c r="E5" s="838"/>
      <c r="F5" s="838"/>
      <c r="G5" s="838"/>
      <c r="H5" s="838"/>
    </row>
    <row r="7" spans="1:10" s="9" customFormat="1" ht="15.75" hidden="1" customHeight="1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10" s="9" customFormat="1" ht="15.75" x14ac:dyDescent="0.25">
      <c r="A8" s="27" t="s">
        <v>870</v>
      </c>
      <c r="B8" s="27"/>
      <c r="C8" s="11"/>
      <c r="D8" s="11"/>
      <c r="E8" s="11"/>
      <c r="F8" s="11"/>
      <c r="G8" s="11"/>
      <c r="H8" s="25" t="s">
        <v>23</v>
      </c>
      <c r="I8" s="11"/>
    </row>
    <row r="9" spans="1:10" s="9" customFormat="1" ht="15.75" x14ac:dyDescent="0.25">
      <c r="A9" s="10"/>
      <c r="B9" s="11"/>
      <c r="C9" s="11"/>
      <c r="D9" s="88"/>
      <c r="E9" s="88"/>
      <c r="G9" s="88" t="s">
        <v>1042</v>
      </c>
      <c r="H9" s="88"/>
    </row>
    <row r="10" spans="1:10" s="28" customFormat="1" ht="55.5" customHeight="1" x14ac:dyDescent="0.2">
      <c r="A10" s="30"/>
      <c r="B10" s="3" t="s">
        <v>24</v>
      </c>
      <c r="C10" s="3" t="s">
        <v>697</v>
      </c>
      <c r="D10" s="3" t="s">
        <v>685</v>
      </c>
      <c r="E10" s="3" t="s">
        <v>226</v>
      </c>
      <c r="F10" s="3" t="s">
        <v>227</v>
      </c>
      <c r="G10" s="3" t="s">
        <v>69</v>
      </c>
      <c r="H10" s="3" t="s">
        <v>1128</v>
      </c>
    </row>
    <row r="11" spans="1:10" s="28" customFormat="1" ht="14.25" customHeight="1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J11" s="11"/>
    </row>
    <row r="12" spans="1:10" ht="16.5" customHeight="1" x14ac:dyDescent="0.2">
      <c r="A12" s="22" t="s">
        <v>25</v>
      </c>
      <c r="B12" s="491" t="s">
        <v>26</v>
      </c>
      <c r="C12" s="750"/>
      <c r="D12" s="750"/>
      <c r="E12" s="750"/>
      <c r="F12" s="750"/>
      <c r="G12" s="531"/>
      <c r="H12" s="750"/>
    </row>
    <row r="13" spans="1:10" ht="20.25" customHeight="1" x14ac:dyDescent="0.2">
      <c r="A13" s="14"/>
      <c r="B13" s="437" t="s">
        <v>27</v>
      </c>
      <c r="C13" s="750"/>
      <c r="D13" s="750"/>
      <c r="E13" s="750"/>
      <c r="F13" s="750"/>
      <c r="G13" s="558">
        <v>428.13</v>
      </c>
      <c r="H13" s="750"/>
    </row>
    <row r="14" spans="1:10" ht="17.25" customHeight="1" x14ac:dyDescent="0.2">
      <c r="A14" s="14"/>
      <c r="B14" s="437" t="s">
        <v>188</v>
      </c>
      <c r="C14" s="750"/>
      <c r="D14" s="750"/>
      <c r="E14" s="750"/>
      <c r="F14" s="750"/>
      <c r="G14" s="558">
        <v>73.03</v>
      </c>
      <c r="H14" s="750"/>
      <c r="J14" s="28"/>
    </row>
    <row r="15" spans="1:10" s="28" customFormat="1" ht="33.75" customHeight="1" x14ac:dyDescent="0.2">
      <c r="A15" s="29"/>
      <c r="B15" s="709" t="s">
        <v>189</v>
      </c>
      <c r="C15" s="750"/>
      <c r="D15" s="750"/>
      <c r="E15" s="750"/>
      <c r="F15" s="750"/>
      <c r="G15" s="576"/>
      <c r="H15" s="750"/>
    </row>
    <row r="16" spans="1:10" s="28" customFormat="1" ht="15" x14ac:dyDescent="0.2">
      <c r="A16" s="29"/>
      <c r="B16" s="330" t="s">
        <v>28</v>
      </c>
      <c r="C16" s="536">
        <v>575.53</v>
      </c>
      <c r="D16" s="536">
        <v>0</v>
      </c>
      <c r="E16" s="536">
        <v>501.16</v>
      </c>
      <c r="F16" s="536">
        <v>0</v>
      </c>
      <c r="G16" s="536">
        <f>SUM(G13:G15)</f>
        <v>501.15999999999997</v>
      </c>
      <c r="H16" s="536">
        <f>D16+E16-G16</f>
        <v>0</v>
      </c>
    </row>
    <row r="17" spans="1:10" s="28" customFormat="1" ht="40.5" customHeight="1" x14ac:dyDescent="0.2">
      <c r="A17" s="30" t="s">
        <v>29</v>
      </c>
      <c r="B17" s="330" t="s">
        <v>225</v>
      </c>
      <c r="C17" s="909"/>
      <c r="D17" s="909"/>
      <c r="E17" s="909"/>
      <c r="F17" s="909"/>
      <c r="G17" s="537"/>
      <c r="H17" s="909"/>
      <c r="J17" s="11"/>
    </row>
    <row r="18" spans="1:10" ht="28.5" customHeight="1" x14ac:dyDescent="0.2">
      <c r="A18" s="14"/>
      <c r="B18" s="709" t="s">
        <v>191</v>
      </c>
      <c r="C18" s="909"/>
      <c r="D18" s="909"/>
      <c r="E18" s="909"/>
      <c r="F18" s="909"/>
      <c r="G18" s="558">
        <v>1086.3</v>
      </c>
      <c r="H18" s="909"/>
    </row>
    <row r="19" spans="1:10" ht="19.5" customHeight="1" x14ac:dyDescent="0.2">
      <c r="A19" s="14"/>
      <c r="B19" s="709" t="s">
        <v>30</v>
      </c>
      <c r="C19" s="909"/>
      <c r="D19" s="909"/>
      <c r="E19" s="909"/>
      <c r="F19" s="909"/>
      <c r="G19" s="531">
        <v>34.630000000000003</v>
      </c>
      <c r="H19" s="909"/>
    </row>
    <row r="20" spans="1:10" ht="21.75" customHeight="1" x14ac:dyDescent="0.2">
      <c r="A20" s="14"/>
      <c r="B20" s="709" t="s">
        <v>192</v>
      </c>
      <c r="C20" s="909"/>
      <c r="D20" s="909"/>
      <c r="E20" s="909"/>
      <c r="F20" s="909"/>
      <c r="G20" s="531">
        <v>135.21</v>
      </c>
      <c r="H20" s="909"/>
      <c r="J20" s="28"/>
    </row>
    <row r="21" spans="1:10" s="28" customFormat="1" ht="27.75" customHeight="1" x14ac:dyDescent="0.2">
      <c r="A21" s="29"/>
      <c r="B21" s="709" t="s">
        <v>31</v>
      </c>
      <c r="C21" s="909"/>
      <c r="D21" s="909"/>
      <c r="E21" s="909"/>
      <c r="F21" s="909"/>
      <c r="G21" s="577">
        <v>85.8</v>
      </c>
      <c r="H21" s="909"/>
    </row>
    <row r="22" spans="1:10" s="28" customFormat="1" ht="19.5" customHeight="1" x14ac:dyDescent="0.2">
      <c r="A22" s="29"/>
      <c r="B22" s="709" t="s">
        <v>190</v>
      </c>
      <c r="C22" s="909"/>
      <c r="D22" s="909"/>
      <c r="E22" s="909"/>
      <c r="F22" s="909"/>
      <c r="G22" s="537">
        <v>24.71</v>
      </c>
      <c r="H22" s="909"/>
    </row>
    <row r="23" spans="1:10" s="28" customFormat="1" ht="27.75" customHeight="1" x14ac:dyDescent="0.2">
      <c r="A23" s="29"/>
      <c r="B23" s="709" t="s">
        <v>193</v>
      </c>
      <c r="C23" s="909"/>
      <c r="D23" s="909"/>
      <c r="E23" s="909"/>
      <c r="F23" s="909"/>
      <c r="G23" s="537">
        <v>48.28</v>
      </c>
      <c r="H23" s="909"/>
    </row>
    <row r="24" spans="1:10" s="28" customFormat="1" ht="18.75" customHeight="1" x14ac:dyDescent="0.2">
      <c r="A24" s="30"/>
      <c r="B24" s="709" t="s">
        <v>194</v>
      </c>
      <c r="C24" s="909"/>
      <c r="D24" s="909"/>
      <c r="E24" s="909"/>
      <c r="F24" s="909"/>
      <c r="G24" s="537">
        <v>34.979999999999997</v>
      </c>
      <c r="H24" s="909"/>
    </row>
    <row r="25" spans="1:10" s="28" customFormat="1" ht="19.5" customHeight="1" x14ac:dyDescent="0.2">
      <c r="A25" s="30"/>
      <c r="B25" s="330" t="s">
        <v>28</v>
      </c>
      <c r="C25" s="532">
        <v>1390.97</v>
      </c>
      <c r="D25" s="532">
        <v>7.34</v>
      </c>
      <c r="E25" s="532">
        <v>1442.57</v>
      </c>
      <c r="F25" s="536">
        <v>0</v>
      </c>
      <c r="G25" s="532">
        <f>SUM(G18:G24)</f>
        <v>1449.91</v>
      </c>
      <c r="H25" s="536">
        <f>D25+E25-G25</f>
        <v>0</v>
      </c>
    </row>
    <row r="26" spans="1:10" ht="31.5" customHeight="1" x14ac:dyDescent="0.2">
      <c r="A26" s="438"/>
      <c r="B26" s="438" t="s">
        <v>32</v>
      </c>
      <c r="C26" s="536">
        <f>C25+C16</f>
        <v>1966.5</v>
      </c>
      <c r="D26" s="536">
        <f t="shared" ref="D26:F26" si="0">D25+D16</f>
        <v>7.34</v>
      </c>
      <c r="E26" s="536">
        <f t="shared" si="0"/>
        <v>1943.73</v>
      </c>
      <c r="F26" s="536">
        <f t="shared" si="0"/>
        <v>0</v>
      </c>
      <c r="G26" s="600">
        <f>G16+G25</f>
        <v>1951.0700000000002</v>
      </c>
      <c r="H26" s="600">
        <f>H25+H16</f>
        <v>0</v>
      </c>
      <c r="J26" s="297"/>
    </row>
    <row r="27" spans="1:10" s="28" customFormat="1" ht="15.75" customHeight="1" x14ac:dyDescent="0.2">
      <c r="I27" s="575"/>
    </row>
    <row r="28" spans="1:10" s="28" customFormat="1" ht="15.75" customHeight="1" x14ac:dyDescent="0.2">
      <c r="G28" s="575"/>
      <c r="I28" s="575"/>
      <c r="J28" s="575"/>
    </row>
    <row r="29" spans="1:10" ht="13.15" customHeight="1" x14ac:dyDescent="0.2">
      <c r="A29" s="654"/>
      <c r="B29" s="10"/>
      <c r="C29" s="10"/>
      <c r="D29" s="10"/>
      <c r="E29" s="10"/>
      <c r="F29" s="651"/>
      <c r="G29" s="651"/>
      <c r="H29" s="651"/>
    </row>
    <row r="30" spans="1:10" ht="13.9" customHeight="1" x14ac:dyDescent="0.2">
      <c r="A30" s="10" t="s">
        <v>1114</v>
      </c>
      <c r="B30" s="651"/>
      <c r="C30" s="748" t="s">
        <v>1120</v>
      </c>
      <c r="D30" s="748"/>
      <c r="E30" s="748"/>
      <c r="F30" s="749" t="s">
        <v>1116</v>
      </c>
      <c r="G30" s="749"/>
      <c r="H30" s="749"/>
      <c r="I30" s="27"/>
    </row>
    <row r="31" spans="1:10" ht="12.6" customHeight="1" x14ac:dyDescent="0.2">
      <c r="A31" s="654"/>
      <c r="B31" s="10"/>
      <c r="C31" s="749" t="s">
        <v>1121</v>
      </c>
      <c r="D31" s="749"/>
      <c r="E31" s="749"/>
      <c r="F31" s="832" t="s">
        <v>1115</v>
      </c>
      <c r="G31" s="832"/>
      <c r="H31" s="832"/>
      <c r="I31" s="660"/>
    </row>
    <row r="32" spans="1:10" x14ac:dyDescent="0.2">
      <c r="A32" s="654"/>
      <c r="B32" s="10"/>
      <c r="C32" s="749" t="s">
        <v>1122</v>
      </c>
      <c r="D32" s="749"/>
      <c r="E32" s="749"/>
      <c r="F32" s="27"/>
      <c r="G32" s="27"/>
      <c r="H32" s="27"/>
      <c r="I32" s="27"/>
    </row>
  </sheetData>
  <mergeCells count="18">
    <mergeCell ref="C32:E32"/>
    <mergeCell ref="C17:C24"/>
    <mergeCell ref="H17:H24"/>
    <mergeCell ref="F30:H30"/>
    <mergeCell ref="F31:H31"/>
    <mergeCell ref="D17:D24"/>
    <mergeCell ref="E17:E24"/>
    <mergeCell ref="F17:F24"/>
    <mergeCell ref="C31:E31"/>
    <mergeCell ref="C30:E30"/>
    <mergeCell ref="A2:H2"/>
    <mergeCell ref="A3:H3"/>
    <mergeCell ref="C12:C15"/>
    <mergeCell ref="D12:D15"/>
    <mergeCell ref="F12:F15"/>
    <mergeCell ref="H12:H15"/>
    <mergeCell ref="A5:H5"/>
    <mergeCell ref="E12:E1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43"/>
  <sheetViews>
    <sheetView view="pageBreakPreview" topLeftCell="A14" zoomScale="85" zoomScaleNormal="100" zoomScaleSheetLayoutView="85" workbookViewId="0">
      <selection activeCell="E13" sqref="E13:E36"/>
    </sheetView>
  </sheetViews>
  <sheetFormatPr defaultColWidth="9.140625" defaultRowHeight="12.75" x14ac:dyDescent="0.2"/>
  <cols>
    <col min="1" max="1" width="9.140625" style="11"/>
    <col min="2" max="2" width="19.28515625" style="11" customWidth="1"/>
    <col min="3" max="3" width="28.42578125" style="11" customWidth="1"/>
    <col min="4" max="4" width="27.7109375" style="11" customWidth="1"/>
    <col min="5" max="5" width="30.28515625" style="11" customWidth="1"/>
    <col min="6" max="16384" width="9.140625" style="11"/>
  </cols>
  <sheetData>
    <row r="1" spans="1:5" customFormat="1" ht="15" x14ac:dyDescent="0.2">
      <c r="E1" s="32" t="s">
        <v>522</v>
      </c>
    </row>
    <row r="2" spans="1:5" customFormat="1" ht="15" x14ac:dyDescent="0.2">
      <c r="D2" s="36" t="s">
        <v>0</v>
      </c>
      <c r="E2" s="36"/>
    </row>
    <row r="3" spans="1:5" customFormat="1" ht="20.25" x14ac:dyDescent="0.3">
      <c r="B3" s="131"/>
      <c r="C3" s="768" t="s">
        <v>663</v>
      </c>
      <c r="D3" s="768"/>
      <c r="E3" s="768"/>
    </row>
    <row r="4" spans="1:5" customFormat="1" ht="10.5" customHeight="1" x14ac:dyDescent="0.2"/>
    <row r="5" spans="1:5" ht="30.75" customHeight="1" x14ac:dyDescent="0.2">
      <c r="A5" s="908" t="s">
        <v>698</v>
      </c>
      <c r="B5" s="908"/>
      <c r="C5" s="908"/>
      <c r="D5" s="908"/>
      <c r="E5" s="908"/>
    </row>
    <row r="7" spans="1:5" ht="0.75" customHeight="1" x14ac:dyDescent="0.2"/>
    <row r="8" spans="1:5" x14ac:dyDescent="0.2">
      <c r="A8" s="27" t="s">
        <v>870</v>
      </c>
      <c r="B8" s="27"/>
    </row>
    <row r="9" spans="1:5" x14ac:dyDescent="0.2">
      <c r="D9" s="913" t="s">
        <v>1042</v>
      </c>
      <c r="E9" s="913"/>
    </row>
    <row r="10" spans="1:5" ht="26.25" customHeight="1" x14ac:dyDescent="0.2">
      <c r="A10" s="755" t="s">
        <v>2</v>
      </c>
      <c r="B10" s="755" t="s">
        <v>3</v>
      </c>
      <c r="C10" s="910" t="s">
        <v>518</v>
      </c>
      <c r="D10" s="911"/>
      <c r="E10" s="912"/>
    </row>
    <row r="11" spans="1:5" ht="56.25" customHeight="1" x14ac:dyDescent="0.2">
      <c r="A11" s="755"/>
      <c r="B11" s="755"/>
      <c r="C11" s="307" t="s">
        <v>520</v>
      </c>
      <c r="D11" s="307" t="s">
        <v>521</v>
      </c>
      <c r="E11" s="307" t="s">
        <v>519</v>
      </c>
    </row>
    <row r="12" spans="1:5" s="97" customFormat="1" ht="15.75" customHeight="1" x14ac:dyDescent="0.2">
      <c r="A12" s="57">
        <v>1</v>
      </c>
      <c r="B12" s="56">
        <v>2</v>
      </c>
      <c r="C12" s="57">
        <v>3</v>
      </c>
      <c r="D12" s="56">
        <v>4</v>
      </c>
      <c r="E12" s="57">
        <v>5</v>
      </c>
    </row>
    <row r="13" spans="1:5" ht="15" customHeight="1" x14ac:dyDescent="0.2">
      <c r="A13" s="250">
        <v>1</v>
      </c>
      <c r="B13" s="252" t="s">
        <v>822</v>
      </c>
      <c r="C13" s="578">
        <v>0</v>
      </c>
      <c r="D13" s="578">
        <v>5</v>
      </c>
      <c r="E13" s="578">
        <v>1534</v>
      </c>
    </row>
    <row r="14" spans="1:5" ht="15" customHeight="1" x14ac:dyDescent="0.2">
      <c r="A14" s="250">
        <v>2</v>
      </c>
      <c r="B14" s="252" t="s">
        <v>823</v>
      </c>
      <c r="C14" s="578">
        <v>0</v>
      </c>
      <c r="D14" s="578">
        <v>3</v>
      </c>
      <c r="E14" s="578">
        <v>4729</v>
      </c>
    </row>
    <row r="15" spans="1:5" ht="15" customHeight="1" x14ac:dyDescent="0.2">
      <c r="A15" s="250">
        <v>3</v>
      </c>
      <c r="B15" s="252" t="s">
        <v>824</v>
      </c>
      <c r="C15" s="578">
        <v>0</v>
      </c>
      <c r="D15" s="578">
        <v>9</v>
      </c>
      <c r="E15" s="578">
        <v>3486</v>
      </c>
    </row>
    <row r="16" spans="1:5" ht="15" customHeight="1" x14ac:dyDescent="0.2">
      <c r="A16" s="250">
        <v>4</v>
      </c>
      <c r="B16" s="252" t="s">
        <v>825</v>
      </c>
      <c r="C16" s="578">
        <v>1</v>
      </c>
      <c r="D16" s="578">
        <v>10</v>
      </c>
      <c r="E16" s="578">
        <v>4279</v>
      </c>
    </row>
    <row r="17" spans="1:5" ht="15" customHeight="1" x14ac:dyDescent="0.2">
      <c r="A17" s="250">
        <v>5</v>
      </c>
      <c r="B17" s="252" t="s">
        <v>826</v>
      </c>
      <c r="C17" s="579">
        <v>0</v>
      </c>
      <c r="D17" s="578">
        <v>5</v>
      </c>
      <c r="E17" s="578">
        <v>3066</v>
      </c>
    </row>
    <row r="18" spans="1:5" ht="15" customHeight="1" x14ac:dyDescent="0.2">
      <c r="A18" s="250">
        <v>6</v>
      </c>
      <c r="B18" s="252" t="s">
        <v>827</v>
      </c>
      <c r="C18" s="578">
        <v>0</v>
      </c>
      <c r="D18" s="578">
        <v>1</v>
      </c>
      <c r="E18" s="578">
        <v>2231</v>
      </c>
    </row>
    <row r="19" spans="1:5" ht="15" customHeight="1" x14ac:dyDescent="0.2">
      <c r="A19" s="250">
        <v>7</v>
      </c>
      <c r="B19" s="252" t="s">
        <v>828</v>
      </c>
      <c r="C19" s="578">
        <v>0</v>
      </c>
      <c r="D19" s="578">
        <v>10</v>
      </c>
      <c r="E19" s="578">
        <v>3020</v>
      </c>
    </row>
    <row r="20" spans="1:5" ht="15" customHeight="1" x14ac:dyDescent="0.2">
      <c r="A20" s="250">
        <v>8</v>
      </c>
      <c r="B20" s="252" t="s">
        <v>829</v>
      </c>
      <c r="C20" s="578">
        <v>0</v>
      </c>
      <c r="D20" s="578">
        <v>3</v>
      </c>
      <c r="E20" s="578">
        <v>1420</v>
      </c>
    </row>
    <row r="21" spans="1:5" ht="15" customHeight="1" x14ac:dyDescent="0.2">
      <c r="A21" s="250">
        <v>9</v>
      </c>
      <c r="B21" s="252" t="s">
        <v>830</v>
      </c>
      <c r="C21" s="578">
        <v>0</v>
      </c>
      <c r="D21" s="578">
        <v>1</v>
      </c>
      <c r="E21" s="578">
        <v>3954</v>
      </c>
    </row>
    <row r="22" spans="1:5" ht="15" customHeight="1" x14ac:dyDescent="0.2">
      <c r="A22" s="250">
        <v>10</v>
      </c>
      <c r="B22" s="252" t="s">
        <v>831</v>
      </c>
      <c r="C22" s="578">
        <v>0</v>
      </c>
      <c r="D22" s="578">
        <v>1</v>
      </c>
      <c r="E22" s="578">
        <v>2946</v>
      </c>
    </row>
    <row r="23" spans="1:5" ht="15" customHeight="1" x14ac:dyDescent="0.2">
      <c r="A23" s="250">
        <v>11</v>
      </c>
      <c r="B23" s="252" t="s">
        <v>832</v>
      </c>
      <c r="C23" s="578">
        <v>2</v>
      </c>
      <c r="D23" s="578">
        <v>9</v>
      </c>
      <c r="E23" s="578">
        <v>2256</v>
      </c>
    </row>
    <row r="24" spans="1:5" ht="15" customHeight="1" x14ac:dyDescent="0.2">
      <c r="A24" s="250">
        <v>12</v>
      </c>
      <c r="B24" s="252" t="s">
        <v>833</v>
      </c>
      <c r="C24" s="578">
        <v>0</v>
      </c>
      <c r="D24" s="578">
        <v>9</v>
      </c>
      <c r="E24" s="578">
        <v>1925</v>
      </c>
    </row>
    <row r="25" spans="1:5" ht="15" customHeight="1" x14ac:dyDescent="0.2">
      <c r="A25" s="250">
        <v>13</v>
      </c>
      <c r="B25" s="252" t="s">
        <v>834</v>
      </c>
      <c r="C25" s="578">
        <v>0</v>
      </c>
      <c r="D25" s="578">
        <v>1</v>
      </c>
      <c r="E25" s="578">
        <v>3292</v>
      </c>
    </row>
    <row r="26" spans="1:5" s="251" customFormat="1" ht="15" customHeight="1" x14ac:dyDescent="0.2">
      <c r="A26" s="250">
        <v>14</v>
      </c>
      <c r="B26" s="252" t="s">
        <v>835</v>
      </c>
      <c r="C26" s="578">
        <v>0</v>
      </c>
      <c r="D26" s="578">
        <v>11</v>
      </c>
      <c r="E26" s="578">
        <v>5650</v>
      </c>
    </row>
    <row r="27" spans="1:5" s="251" customFormat="1" ht="15" customHeight="1" x14ac:dyDescent="0.2">
      <c r="A27" s="250">
        <v>15</v>
      </c>
      <c r="B27" s="252" t="s">
        <v>836</v>
      </c>
      <c r="C27" s="578">
        <v>0</v>
      </c>
      <c r="D27" s="578">
        <v>9</v>
      </c>
      <c r="E27" s="578">
        <v>5514</v>
      </c>
    </row>
    <row r="28" spans="1:5" s="251" customFormat="1" ht="15" customHeight="1" x14ac:dyDescent="0.2">
      <c r="A28" s="250">
        <v>16</v>
      </c>
      <c r="B28" s="252" t="s">
        <v>837</v>
      </c>
      <c r="C28" s="578">
        <v>3</v>
      </c>
      <c r="D28" s="578">
        <v>9</v>
      </c>
      <c r="E28" s="578">
        <v>6157</v>
      </c>
    </row>
    <row r="29" spans="1:5" s="251" customFormat="1" ht="15" customHeight="1" x14ac:dyDescent="0.2">
      <c r="A29" s="250">
        <v>17</v>
      </c>
      <c r="B29" s="252" t="s">
        <v>838</v>
      </c>
      <c r="C29" s="578">
        <v>0</v>
      </c>
      <c r="D29" s="578">
        <v>4</v>
      </c>
      <c r="E29" s="578">
        <v>3710</v>
      </c>
    </row>
    <row r="30" spans="1:5" s="251" customFormat="1" ht="15" customHeight="1" x14ac:dyDescent="0.2">
      <c r="A30" s="250">
        <v>18</v>
      </c>
      <c r="B30" s="252" t="s">
        <v>839</v>
      </c>
      <c r="C30" s="578">
        <v>2</v>
      </c>
      <c r="D30" s="578">
        <v>9</v>
      </c>
      <c r="E30" s="578">
        <v>5659</v>
      </c>
    </row>
    <row r="31" spans="1:5" s="251" customFormat="1" ht="15" customHeight="1" x14ac:dyDescent="0.2">
      <c r="A31" s="250">
        <v>19</v>
      </c>
      <c r="B31" s="252" t="s">
        <v>840</v>
      </c>
      <c r="C31" s="578">
        <v>9</v>
      </c>
      <c r="D31" s="578">
        <v>12</v>
      </c>
      <c r="E31" s="578">
        <v>5856</v>
      </c>
    </row>
    <row r="32" spans="1:5" s="251" customFormat="1" ht="15" customHeight="1" x14ac:dyDescent="0.2">
      <c r="A32" s="250">
        <v>20</v>
      </c>
      <c r="B32" s="252" t="s">
        <v>841</v>
      </c>
      <c r="C32" s="578">
        <v>0</v>
      </c>
      <c r="D32" s="578">
        <v>9</v>
      </c>
      <c r="E32" s="578">
        <v>4223</v>
      </c>
    </row>
    <row r="33" spans="1:6" s="251" customFormat="1" ht="15" customHeight="1" x14ac:dyDescent="0.2">
      <c r="A33" s="250">
        <v>21</v>
      </c>
      <c r="B33" s="252" t="s">
        <v>842</v>
      </c>
      <c r="C33" s="578">
        <v>0</v>
      </c>
      <c r="D33" s="578">
        <v>4</v>
      </c>
      <c r="E33" s="578">
        <v>771</v>
      </c>
    </row>
    <row r="34" spans="1:6" ht="15" customHeight="1" x14ac:dyDescent="0.2">
      <c r="A34" s="250">
        <v>22</v>
      </c>
      <c r="B34" s="252" t="s">
        <v>843</v>
      </c>
      <c r="C34" s="578">
        <v>0</v>
      </c>
      <c r="D34" s="578">
        <v>1</v>
      </c>
      <c r="E34" s="578">
        <v>1605</v>
      </c>
    </row>
    <row r="35" spans="1:6" s="251" customFormat="1" ht="15" customHeight="1" x14ac:dyDescent="0.2">
      <c r="A35" s="250">
        <v>23</v>
      </c>
      <c r="B35" s="252" t="s">
        <v>844</v>
      </c>
      <c r="C35" s="578">
        <v>0</v>
      </c>
      <c r="D35" s="578">
        <v>1</v>
      </c>
      <c r="E35" s="578">
        <v>2265</v>
      </c>
    </row>
    <row r="36" spans="1:6" s="251" customFormat="1" ht="15" customHeight="1" x14ac:dyDescent="0.2">
      <c r="A36" s="253">
        <v>24</v>
      </c>
      <c r="B36" s="252" t="s">
        <v>845</v>
      </c>
      <c r="C36" s="578">
        <v>0</v>
      </c>
      <c r="D36" s="578">
        <v>0</v>
      </c>
      <c r="E36" s="578">
        <v>0</v>
      </c>
    </row>
    <row r="37" spans="1:6" ht="15" customHeight="1" x14ac:dyDescent="0.25">
      <c r="A37" s="822" t="s">
        <v>16</v>
      </c>
      <c r="B37" s="823"/>
      <c r="C37" s="580">
        <f>SUM(C13:C36)</f>
        <v>17</v>
      </c>
      <c r="D37" s="580">
        <f>SUM(D13:D36)</f>
        <v>136</v>
      </c>
      <c r="E37" s="580">
        <f>SUM(E13:E36)</f>
        <v>79548</v>
      </c>
    </row>
    <row r="38" spans="1:6" x14ac:dyDescent="0.2">
      <c r="E38" s="7"/>
    </row>
    <row r="39" spans="1:6" s="395" customFormat="1" x14ac:dyDescent="0.2">
      <c r="A39" s="654"/>
      <c r="B39" s="654"/>
      <c r="C39" s="654"/>
      <c r="D39" s="654"/>
      <c r="E39" s="7"/>
    </row>
    <row r="40" spans="1:6" x14ac:dyDescent="0.2">
      <c r="A40" s="10"/>
      <c r="B40" s="654"/>
      <c r="C40" s="654"/>
      <c r="D40" s="651"/>
      <c r="E40" s="651"/>
    </row>
    <row r="41" spans="1:6" ht="12.75" customHeight="1" x14ac:dyDescent="0.2">
      <c r="A41" s="10" t="s">
        <v>1114</v>
      </c>
      <c r="B41" s="651"/>
      <c r="C41" s="672" t="s">
        <v>1120</v>
      </c>
      <c r="D41" s="749" t="s">
        <v>1116</v>
      </c>
      <c r="E41" s="749"/>
      <c r="F41" s="652"/>
    </row>
    <row r="42" spans="1:6" ht="12.75" customHeight="1" x14ac:dyDescent="0.2">
      <c r="A42" s="654"/>
      <c r="B42" s="10"/>
      <c r="C42" s="673" t="s">
        <v>1121</v>
      </c>
      <c r="D42" s="832" t="s">
        <v>1115</v>
      </c>
      <c r="E42" s="832"/>
      <c r="F42" s="658"/>
    </row>
    <row r="43" spans="1:6" x14ac:dyDescent="0.2">
      <c r="A43" s="654"/>
      <c r="B43" s="654"/>
      <c r="C43" s="673" t="s">
        <v>1122</v>
      </c>
      <c r="D43" s="27"/>
      <c r="E43" s="27"/>
    </row>
  </sheetData>
  <mergeCells count="9">
    <mergeCell ref="D41:E41"/>
    <mergeCell ref="D42:E42"/>
    <mergeCell ref="A37:B37"/>
    <mergeCell ref="C3:E3"/>
    <mergeCell ref="A5:E5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H13"/>
  <sheetViews>
    <sheetView zoomScaleNormal="100" zoomScaleSheetLayoutView="90" workbookViewId="0">
      <selection activeCell="F23" sqref="F23"/>
    </sheetView>
  </sheetViews>
  <sheetFormatPr defaultRowHeight="12.75" x14ac:dyDescent="0.2"/>
  <sheetData>
    <row r="2" spans="2:8" x14ac:dyDescent="0.2">
      <c r="B2" s="10"/>
    </row>
    <row r="4" spans="2:8" ht="12.75" customHeight="1" x14ac:dyDescent="0.2">
      <c r="B4" s="713"/>
      <c r="C4" s="713"/>
      <c r="D4" s="713"/>
      <c r="E4" s="713"/>
      <c r="F4" s="713"/>
      <c r="G4" s="713"/>
      <c r="H4" s="713"/>
    </row>
    <row r="5" spans="2:8" ht="12.75" customHeight="1" x14ac:dyDescent="0.2">
      <c r="B5" s="713"/>
      <c r="C5" s="713"/>
      <c r="D5" s="713"/>
      <c r="E5" s="713"/>
      <c r="F5" s="713"/>
      <c r="G5" s="713"/>
      <c r="H5" s="713"/>
    </row>
    <row r="6" spans="2:8" ht="12.75" customHeight="1" x14ac:dyDescent="0.2">
      <c r="B6" s="713"/>
      <c r="C6" s="713"/>
      <c r="D6" s="713"/>
      <c r="E6" s="713"/>
      <c r="F6" s="713"/>
      <c r="G6" s="713"/>
      <c r="H6" s="713"/>
    </row>
    <row r="7" spans="2:8" ht="12.75" customHeight="1" x14ac:dyDescent="0.2">
      <c r="B7" s="713"/>
      <c r="C7" s="713"/>
      <c r="D7" s="713"/>
      <c r="E7" s="713"/>
      <c r="F7" s="713"/>
      <c r="G7" s="713"/>
      <c r="H7" s="713"/>
    </row>
    <row r="8" spans="2:8" ht="12.75" customHeight="1" x14ac:dyDescent="0.2">
      <c r="B8" s="713"/>
      <c r="C8" s="713"/>
      <c r="D8" s="713"/>
      <c r="E8" s="713"/>
      <c r="F8" s="713"/>
      <c r="G8" s="713"/>
      <c r="H8" s="713"/>
    </row>
    <row r="9" spans="2:8" ht="12.75" customHeight="1" x14ac:dyDescent="0.2">
      <c r="B9" s="713"/>
      <c r="C9" s="713"/>
      <c r="D9" s="713"/>
      <c r="E9" s="713"/>
      <c r="F9" s="713"/>
      <c r="G9" s="713"/>
      <c r="H9" s="713"/>
    </row>
    <row r="10" spans="2:8" ht="12.75" customHeight="1" x14ac:dyDescent="0.2">
      <c r="B10" s="713"/>
      <c r="C10" s="713"/>
      <c r="D10" s="713"/>
      <c r="E10" s="713"/>
      <c r="F10" s="713"/>
      <c r="G10" s="713"/>
      <c r="H10" s="713"/>
    </row>
    <row r="11" spans="2:8" ht="12.75" customHeight="1" x14ac:dyDescent="0.2">
      <c r="B11" s="713"/>
      <c r="C11" s="713"/>
      <c r="D11" s="713"/>
      <c r="E11" s="713"/>
      <c r="F11" s="713"/>
      <c r="G11" s="713"/>
      <c r="H11" s="713"/>
    </row>
    <row r="12" spans="2:8" ht="12.75" customHeight="1" x14ac:dyDescent="0.2">
      <c r="B12" s="713"/>
      <c r="C12" s="713"/>
      <c r="D12" s="713"/>
      <c r="E12" s="713"/>
      <c r="F12" s="713"/>
      <c r="G12" s="713"/>
      <c r="H12" s="713"/>
    </row>
    <row r="13" spans="2:8" ht="12.75" customHeight="1" x14ac:dyDescent="0.2">
      <c r="B13" s="713"/>
      <c r="C13" s="713"/>
      <c r="D13" s="713"/>
      <c r="E13" s="713"/>
      <c r="F13" s="713"/>
      <c r="G13" s="713"/>
      <c r="H13" s="713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scale="91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view="pageBreakPreview" zoomScale="80" zoomScaleNormal="100" zoomScaleSheetLayoutView="80" workbookViewId="0">
      <selection activeCell="D40" sqref="D40:F42"/>
    </sheetView>
  </sheetViews>
  <sheetFormatPr defaultRowHeight="12.75" x14ac:dyDescent="0.2"/>
  <cols>
    <col min="1" max="1" width="6.140625" customWidth="1"/>
    <col min="2" max="2" width="14.425781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0" ht="18" x14ac:dyDescent="0.35">
      <c r="I1" s="914" t="s">
        <v>774</v>
      </c>
      <c r="J1" s="914"/>
    </row>
    <row r="2" spans="1:10" ht="18" x14ac:dyDescent="0.35">
      <c r="C2" s="818" t="s">
        <v>0</v>
      </c>
      <c r="D2" s="818"/>
      <c r="E2" s="818"/>
      <c r="F2" s="818"/>
      <c r="G2" s="818"/>
      <c r="H2" s="818"/>
      <c r="I2" s="196"/>
      <c r="J2" s="178"/>
    </row>
    <row r="3" spans="1:10" ht="21" x14ac:dyDescent="0.35">
      <c r="B3" s="819" t="s">
        <v>663</v>
      </c>
      <c r="C3" s="819"/>
      <c r="D3" s="819"/>
      <c r="E3" s="819"/>
      <c r="F3" s="819"/>
      <c r="G3" s="819"/>
      <c r="H3" s="819"/>
      <c r="I3" s="179"/>
      <c r="J3" s="179"/>
    </row>
    <row r="4" spans="1:10" ht="21" x14ac:dyDescent="0.35">
      <c r="C4" s="158"/>
      <c r="D4" s="158"/>
      <c r="E4" s="158"/>
      <c r="F4" s="158"/>
      <c r="G4" s="158"/>
      <c r="H4" s="158"/>
      <c r="I4" s="158"/>
      <c r="J4" s="179"/>
    </row>
    <row r="5" spans="1:10" ht="20.25" customHeight="1" x14ac:dyDescent="0.2">
      <c r="C5" s="915" t="s">
        <v>699</v>
      </c>
      <c r="D5" s="915"/>
      <c r="E5" s="915"/>
      <c r="F5" s="915"/>
      <c r="G5" s="915"/>
      <c r="H5" s="915"/>
      <c r="I5" s="915"/>
    </row>
    <row r="6" spans="1:10" ht="20.25" customHeight="1" x14ac:dyDescent="0.2">
      <c r="A6" s="27" t="s">
        <v>870</v>
      </c>
      <c r="B6" s="27"/>
      <c r="C6" s="182"/>
      <c r="D6" s="182"/>
      <c r="E6" s="182"/>
      <c r="F6" s="182"/>
      <c r="G6" s="182"/>
      <c r="H6" s="182"/>
      <c r="I6" s="917"/>
      <c r="J6" s="917"/>
    </row>
    <row r="7" spans="1:10" ht="15" customHeight="1" x14ac:dyDescent="0.2">
      <c r="A7" s="916" t="s">
        <v>70</v>
      </c>
      <c r="B7" s="916" t="s">
        <v>33</v>
      </c>
      <c r="C7" s="916" t="s">
        <v>418</v>
      </c>
      <c r="D7" s="916" t="s">
        <v>397</v>
      </c>
      <c r="E7" s="918" t="s">
        <v>467</v>
      </c>
      <c r="F7" s="916" t="s">
        <v>396</v>
      </c>
      <c r="G7" s="916"/>
      <c r="H7" s="916"/>
      <c r="I7" s="916" t="s">
        <v>422</v>
      </c>
      <c r="J7" s="918" t="s">
        <v>423</v>
      </c>
    </row>
    <row r="8" spans="1:10" ht="12.75" customHeight="1" x14ac:dyDescent="0.2">
      <c r="A8" s="916"/>
      <c r="B8" s="916"/>
      <c r="C8" s="916"/>
      <c r="D8" s="916"/>
      <c r="E8" s="919"/>
      <c r="F8" s="916" t="s">
        <v>419</v>
      </c>
      <c r="G8" s="918" t="s">
        <v>420</v>
      </c>
      <c r="H8" s="916" t="s">
        <v>421</v>
      </c>
      <c r="I8" s="916"/>
      <c r="J8" s="919"/>
    </row>
    <row r="9" spans="1:10" ht="20.25" customHeight="1" x14ac:dyDescent="0.2">
      <c r="A9" s="916"/>
      <c r="B9" s="916"/>
      <c r="C9" s="916"/>
      <c r="D9" s="916"/>
      <c r="E9" s="919"/>
      <c r="F9" s="916"/>
      <c r="G9" s="919"/>
      <c r="H9" s="916"/>
      <c r="I9" s="916"/>
      <c r="J9" s="919"/>
    </row>
    <row r="10" spans="1:10" ht="63.75" customHeight="1" x14ac:dyDescent="0.2">
      <c r="A10" s="916"/>
      <c r="B10" s="916"/>
      <c r="C10" s="916"/>
      <c r="D10" s="916"/>
      <c r="E10" s="920"/>
      <c r="F10" s="916"/>
      <c r="G10" s="920"/>
      <c r="H10" s="916"/>
      <c r="I10" s="916"/>
      <c r="J10" s="920"/>
    </row>
    <row r="11" spans="1:10" ht="15" x14ac:dyDescent="0.25">
      <c r="A11" s="183">
        <v>1</v>
      </c>
      <c r="B11" s="183">
        <v>2</v>
      </c>
      <c r="C11" s="184">
        <v>3</v>
      </c>
      <c r="D11" s="183">
        <v>4</v>
      </c>
      <c r="E11" s="184">
        <v>5</v>
      </c>
      <c r="F11" s="183">
        <v>6</v>
      </c>
      <c r="G11" s="184">
        <v>7</v>
      </c>
      <c r="H11" s="183">
        <v>8</v>
      </c>
      <c r="I11" s="184">
        <v>9</v>
      </c>
      <c r="J11" s="183">
        <v>10</v>
      </c>
    </row>
    <row r="12" spans="1:10" ht="12.75" customHeight="1" x14ac:dyDescent="0.2">
      <c r="A12" s="250">
        <v>1</v>
      </c>
      <c r="B12" s="252" t="s">
        <v>822</v>
      </c>
      <c r="C12" s="921" t="s">
        <v>963</v>
      </c>
      <c r="D12" s="922"/>
      <c r="E12" s="922"/>
      <c r="F12" s="922"/>
      <c r="G12" s="922"/>
      <c r="H12" s="922"/>
      <c r="I12" s="922"/>
      <c r="J12" s="922"/>
    </row>
    <row r="13" spans="1:10" ht="12.75" customHeight="1" x14ac:dyDescent="0.2">
      <c r="A13" s="250">
        <v>2</v>
      </c>
      <c r="B13" s="252" t="s">
        <v>823</v>
      </c>
      <c r="C13" s="923"/>
      <c r="D13" s="924"/>
      <c r="E13" s="924"/>
      <c r="F13" s="924"/>
      <c r="G13" s="924"/>
      <c r="H13" s="924"/>
      <c r="I13" s="924"/>
      <c r="J13" s="924"/>
    </row>
    <row r="14" spans="1:10" ht="12.75" customHeight="1" x14ac:dyDescent="0.2">
      <c r="A14" s="250">
        <v>3</v>
      </c>
      <c r="B14" s="252" t="s">
        <v>824</v>
      </c>
      <c r="C14" s="923"/>
      <c r="D14" s="924"/>
      <c r="E14" s="924"/>
      <c r="F14" s="924"/>
      <c r="G14" s="924"/>
      <c r="H14" s="924"/>
      <c r="I14" s="924"/>
      <c r="J14" s="924"/>
    </row>
    <row r="15" spans="1:10" ht="12.75" customHeight="1" x14ac:dyDescent="0.2">
      <c r="A15" s="250">
        <v>4</v>
      </c>
      <c r="B15" s="252" t="s">
        <v>825</v>
      </c>
      <c r="C15" s="923"/>
      <c r="D15" s="924"/>
      <c r="E15" s="924"/>
      <c r="F15" s="924"/>
      <c r="G15" s="924"/>
      <c r="H15" s="924"/>
      <c r="I15" s="924"/>
      <c r="J15" s="924"/>
    </row>
    <row r="16" spans="1:10" ht="12.75" customHeight="1" x14ac:dyDescent="0.2">
      <c r="A16" s="250">
        <v>5</v>
      </c>
      <c r="B16" s="252" t="s">
        <v>826</v>
      </c>
      <c r="C16" s="923"/>
      <c r="D16" s="924"/>
      <c r="E16" s="924"/>
      <c r="F16" s="924"/>
      <c r="G16" s="924"/>
      <c r="H16" s="924"/>
      <c r="I16" s="924"/>
      <c r="J16" s="924"/>
    </row>
    <row r="17" spans="1:10" ht="12.75" customHeight="1" x14ac:dyDescent="0.2">
      <c r="A17" s="250">
        <v>6</v>
      </c>
      <c r="B17" s="252" t="s">
        <v>827</v>
      </c>
      <c r="C17" s="923"/>
      <c r="D17" s="924"/>
      <c r="E17" s="924"/>
      <c r="F17" s="924"/>
      <c r="G17" s="924"/>
      <c r="H17" s="924"/>
      <c r="I17" s="924"/>
      <c r="J17" s="924"/>
    </row>
    <row r="18" spans="1:10" ht="12.75" customHeight="1" x14ac:dyDescent="0.2">
      <c r="A18" s="250">
        <v>7</v>
      </c>
      <c r="B18" s="252" t="s">
        <v>828</v>
      </c>
      <c r="C18" s="923"/>
      <c r="D18" s="924"/>
      <c r="E18" s="924"/>
      <c r="F18" s="924"/>
      <c r="G18" s="924"/>
      <c r="H18" s="924"/>
      <c r="I18" s="924"/>
      <c r="J18" s="924"/>
    </row>
    <row r="19" spans="1:10" ht="12.75" customHeight="1" x14ac:dyDescent="0.2">
      <c r="A19" s="250">
        <v>8</v>
      </c>
      <c r="B19" s="252" t="s">
        <v>829</v>
      </c>
      <c r="C19" s="923"/>
      <c r="D19" s="924"/>
      <c r="E19" s="924"/>
      <c r="F19" s="924"/>
      <c r="G19" s="924"/>
      <c r="H19" s="924"/>
      <c r="I19" s="924"/>
      <c r="J19" s="924"/>
    </row>
    <row r="20" spans="1:10" ht="12.75" customHeight="1" x14ac:dyDescent="0.2">
      <c r="A20" s="250">
        <v>9</v>
      </c>
      <c r="B20" s="252" t="s">
        <v>830</v>
      </c>
      <c r="C20" s="923"/>
      <c r="D20" s="924"/>
      <c r="E20" s="924"/>
      <c r="F20" s="924"/>
      <c r="G20" s="924"/>
      <c r="H20" s="924"/>
      <c r="I20" s="924"/>
      <c r="J20" s="924"/>
    </row>
    <row r="21" spans="1:10" ht="12.75" customHeight="1" x14ac:dyDescent="0.2">
      <c r="A21" s="250">
        <v>10</v>
      </c>
      <c r="B21" s="252" t="s">
        <v>831</v>
      </c>
      <c r="C21" s="923"/>
      <c r="D21" s="924"/>
      <c r="E21" s="924"/>
      <c r="F21" s="924"/>
      <c r="G21" s="924"/>
      <c r="H21" s="924"/>
      <c r="I21" s="924"/>
      <c r="J21" s="924"/>
    </row>
    <row r="22" spans="1:10" ht="12.75" customHeight="1" x14ac:dyDescent="0.2">
      <c r="A22" s="250">
        <v>11</v>
      </c>
      <c r="B22" s="252" t="s">
        <v>832</v>
      </c>
      <c r="C22" s="923"/>
      <c r="D22" s="924"/>
      <c r="E22" s="924"/>
      <c r="F22" s="924"/>
      <c r="G22" s="924"/>
      <c r="H22" s="924"/>
      <c r="I22" s="924"/>
      <c r="J22" s="924"/>
    </row>
    <row r="23" spans="1:10" ht="12.75" customHeight="1" x14ac:dyDescent="0.2">
      <c r="A23" s="250">
        <v>12</v>
      </c>
      <c r="B23" s="252" t="s">
        <v>833</v>
      </c>
      <c r="C23" s="923"/>
      <c r="D23" s="924"/>
      <c r="E23" s="924"/>
      <c r="F23" s="924"/>
      <c r="G23" s="924"/>
      <c r="H23" s="924"/>
      <c r="I23" s="924"/>
      <c r="J23" s="924"/>
    </row>
    <row r="24" spans="1:10" ht="12.75" customHeight="1" x14ac:dyDescent="0.2">
      <c r="A24" s="250">
        <v>13</v>
      </c>
      <c r="B24" s="252" t="s">
        <v>834</v>
      </c>
      <c r="C24" s="923"/>
      <c r="D24" s="924"/>
      <c r="E24" s="924"/>
      <c r="F24" s="924"/>
      <c r="G24" s="924"/>
      <c r="H24" s="924"/>
      <c r="I24" s="924"/>
      <c r="J24" s="924"/>
    </row>
    <row r="25" spans="1:10" ht="12.75" customHeight="1" x14ac:dyDescent="0.2">
      <c r="A25" s="250">
        <v>14</v>
      </c>
      <c r="B25" s="252" t="s">
        <v>835</v>
      </c>
      <c r="C25" s="923"/>
      <c r="D25" s="924"/>
      <c r="E25" s="924"/>
      <c r="F25" s="924"/>
      <c r="G25" s="924"/>
      <c r="H25" s="924"/>
      <c r="I25" s="924"/>
      <c r="J25" s="924"/>
    </row>
    <row r="26" spans="1:10" ht="12.75" customHeight="1" x14ac:dyDescent="0.2">
      <c r="A26" s="250">
        <v>15</v>
      </c>
      <c r="B26" s="252" t="s">
        <v>836</v>
      </c>
      <c r="C26" s="923"/>
      <c r="D26" s="924"/>
      <c r="E26" s="924"/>
      <c r="F26" s="924"/>
      <c r="G26" s="924"/>
      <c r="H26" s="924"/>
      <c r="I26" s="924"/>
      <c r="J26" s="924"/>
    </row>
    <row r="27" spans="1:10" ht="12.75" customHeight="1" x14ac:dyDescent="0.2">
      <c r="A27" s="250">
        <v>16</v>
      </c>
      <c r="B27" s="252" t="s">
        <v>837</v>
      </c>
      <c r="C27" s="923"/>
      <c r="D27" s="924"/>
      <c r="E27" s="924"/>
      <c r="F27" s="924"/>
      <c r="G27" s="924"/>
      <c r="H27" s="924"/>
      <c r="I27" s="924"/>
      <c r="J27" s="924"/>
    </row>
    <row r="28" spans="1:10" ht="12.75" customHeight="1" x14ac:dyDescent="0.2">
      <c r="A28" s="250">
        <v>17</v>
      </c>
      <c r="B28" s="252" t="s">
        <v>838</v>
      </c>
      <c r="C28" s="923"/>
      <c r="D28" s="924"/>
      <c r="E28" s="924"/>
      <c r="F28" s="924"/>
      <c r="G28" s="924"/>
      <c r="H28" s="924"/>
      <c r="I28" s="924"/>
      <c r="J28" s="924"/>
    </row>
    <row r="29" spans="1:10" ht="12.75" customHeight="1" x14ac:dyDescent="0.2">
      <c r="A29" s="250">
        <v>18</v>
      </c>
      <c r="B29" s="252" t="s">
        <v>839</v>
      </c>
      <c r="C29" s="923"/>
      <c r="D29" s="924"/>
      <c r="E29" s="924"/>
      <c r="F29" s="924"/>
      <c r="G29" s="924"/>
      <c r="H29" s="924"/>
      <c r="I29" s="924"/>
      <c r="J29" s="924"/>
    </row>
    <row r="30" spans="1:10" ht="12.75" customHeight="1" x14ac:dyDescent="0.2">
      <c r="A30" s="250">
        <v>19</v>
      </c>
      <c r="B30" s="252" t="s">
        <v>840</v>
      </c>
      <c r="C30" s="923"/>
      <c r="D30" s="924"/>
      <c r="E30" s="924"/>
      <c r="F30" s="924"/>
      <c r="G30" s="924"/>
      <c r="H30" s="924"/>
      <c r="I30" s="924"/>
      <c r="J30" s="924"/>
    </row>
    <row r="31" spans="1:10" ht="12.75" customHeight="1" x14ac:dyDescent="0.2">
      <c r="A31" s="250">
        <v>20</v>
      </c>
      <c r="B31" s="252" t="s">
        <v>841</v>
      </c>
      <c r="C31" s="923"/>
      <c r="D31" s="924"/>
      <c r="E31" s="924"/>
      <c r="F31" s="924"/>
      <c r="G31" s="924"/>
      <c r="H31" s="924"/>
      <c r="I31" s="924"/>
      <c r="J31" s="924"/>
    </row>
    <row r="32" spans="1:10" ht="12.75" customHeight="1" x14ac:dyDescent="0.2">
      <c r="A32" s="250">
        <v>21</v>
      </c>
      <c r="B32" s="252" t="s">
        <v>842</v>
      </c>
      <c r="C32" s="923"/>
      <c r="D32" s="924"/>
      <c r="E32" s="924"/>
      <c r="F32" s="924"/>
      <c r="G32" s="924"/>
      <c r="H32" s="924"/>
      <c r="I32" s="924"/>
      <c r="J32" s="924"/>
    </row>
    <row r="33" spans="1:10" ht="12.75" customHeight="1" x14ac:dyDescent="0.2">
      <c r="A33" s="250">
        <v>22</v>
      </c>
      <c r="B33" s="252" t="s">
        <v>843</v>
      </c>
      <c r="C33" s="923"/>
      <c r="D33" s="924"/>
      <c r="E33" s="924"/>
      <c r="F33" s="924"/>
      <c r="G33" s="924"/>
      <c r="H33" s="924"/>
      <c r="I33" s="924"/>
      <c r="J33" s="924"/>
    </row>
    <row r="34" spans="1:10" ht="12.75" customHeight="1" x14ac:dyDescent="0.2">
      <c r="A34" s="250">
        <v>23</v>
      </c>
      <c r="B34" s="252" t="s">
        <v>844</v>
      </c>
      <c r="C34" s="923"/>
      <c r="D34" s="924"/>
      <c r="E34" s="924"/>
      <c r="F34" s="924"/>
      <c r="G34" s="924"/>
      <c r="H34" s="924"/>
      <c r="I34" s="924"/>
      <c r="J34" s="924"/>
    </row>
    <row r="35" spans="1:10" ht="12.75" customHeight="1" x14ac:dyDescent="0.2">
      <c r="A35" s="253">
        <v>24</v>
      </c>
      <c r="B35" s="252" t="s">
        <v>845</v>
      </c>
      <c r="C35" s="923"/>
      <c r="D35" s="924"/>
      <c r="E35" s="924"/>
      <c r="F35" s="924"/>
      <c r="G35" s="924"/>
      <c r="H35" s="924"/>
      <c r="I35" s="924"/>
      <c r="J35" s="924"/>
    </row>
    <row r="36" spans="1:10" ht="12.75" customHeight="1" x14ac:dyDescent="0.2">
      <c r="A36" s="822" t="s">
        <v>16</v>
      </c>
      <c r="B36" s="823"/>
      <c r="C36" s="925"/>
      <c r="D36" s="926"/>
      <c r="E36" s="926"/>
      <c r="F36" s="926"/>
      <c r="G36" s="926"/>
      <c r="H36" s="926"/>
      <c r="I36" s="926"/>
      <c r="J36" s="926"/>
    </row>
    <row r="38" spans="1:10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10" ht="15" customHeight="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 ht="15" customHeight="1" x14ac:dyDescent="0.2">
      <c r="A40" s="10" t="s">
        <v>1114</v>
      </c>
      <c r="B40" s="651"/>
      <c r="C40" s="651"/>
      <c r="D40" s="748" t="s">
        <v>1120</v>
      </c>
      <c r="E40" s="748"/>
      <c r="F40" s="748"/>
      <c r="G40" s="749" t="s">
        <v>1116</v>
      </c>
      <c r="H40" s="749"/>
      <c r="I40" s="749"/>
      <c r="J40" s="749"/>
    </row>
    <row r="41" spans="1:10" ht="12.75" customHeight="1" x14ac:dyDescent="0.2">
      <c r="A41" s="654"/>
      <c r="B41" s="10"/>
      <c r="C41" s="10"/>
      <c r="D41" s="749" t="s">
        <v>1121</v>
      </c>
      <c r="E41" s="749"/>
      <c r="F41" s="749"/>
      <c r="G41" s="832" t="s">
        <v>1115</v>
      </c>
      <c r="H41" s="832"/>
      <c r="I41" s="832"/>
      <c r="J41" s="832"/>
    </row>
    <row r="42" spans="1:10" x14ac:dyDescent="0.2">
      <c r="B42" s="163"/>
      <c r="C42" s="163"/>
      <c r="D42" s="749" t="s">
        <v>1122</v>
      </c>
      <c r="E42" s="749"/>
      <c r="F42" s="749"/>
      <c r="G42" s="163"/>
      <c r="H42" s="163"/>
      <c r="I42" s="163"/>
      <c r="J42" s="163"/>
    </row>
  </sheetData>
  <mergeCells count="23">
    <mergeCell ref="D40:F40"/>
    <mergeCell ref="D41:F41"/>
    <mergeCell ref="D42:F42"/>
    <mergeCell ref="A36:B36"/>
    <mergeCell ref="A7:A10"/>
    <mergeCell ref="B7:B10"/>
    <mergeCell ref="C7:C10"/>
    <mergeCell ref="F7:H7"/>
    <mergeCell ref="G41:J41"/>
    <mergeCell ref="G40:J40"/>
    <mergeCell ref="C12:J36"/>
    <mergeCell ref="I1:J1"/>
    <mergeCell ref="C5:I5"/>
    <mergeCell ref="D7:D10"/>
    <mergeCell ref="I6:J6"/>
    <mergeCell ref="C2:H2"/>
    <mergeCell ref="B3:H3"/>
    <mergeCell ref="J7:J10"/>
    <mergeCell ref="F8:F10"/>
    <mergeCell ref="G8:G10"/>
    <mergeCell ref="H8:H10"/>
    <mergeCell ref="I7:I10"/>
    <mergeCell ref="E7:E10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39"/>
  <sheetViews>
    <sheetView topLeftCell="A19" zoomScaleNormal="100" zoomScaleSheetLayoutView="68" workbookViewId="0">
      <selection activeCell="D37" sqref="D37:F39"/>
    </sheetView>
  </sheetViews>
  <sheetFormatPr defaultRowHeight="12.75" x14ac:dyDescent="0.2"/>
  <cols>
    <col min="1" max="1" width="6.28515625" customWidth="1"/>
    <col min="2" max="2" width="13.7109375" customWidth="1"/>
    <col min="4" max="4" width="13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0" ht="18" x14ac:dyDescent="0.35">
      <c r="A1" s="818" t="s">
        <v>0</v>
      </c>
      <c r="B1" s="818"/>
      <c r="C1" s="818"/>
      <c r="D1" s="818"/>
      <c r="E1" s="818"/>
      <c r="F1" s="818"/>
      <c r="G1" s="818"/>
      <c r="H1" s="818"/>
      <c r="I1" s="178"/>
      <c r="J1" s="227" t="s">
        <v>564</v>
      </c>
    </row>
    <row r="2" spans="1:10" ht="21" x14ac:dyDescent="0.35">
      <c r="A2" s="819" t="s">
        <v>663</v>
      </c>
      <c r="B2" s="819"/>
      <c r="C2" s="819"/>
      <c r="D2" s="819"/>
      <c r="E2" s="819"/>
      <c r="F2" s="819"/>
      <c r="G2" s="819"/>
      <c r="H2" s="819"/>
      <c r="I2" s="819"/>
      <c r="J2" s="819"/>
    </row>
    <row r="3" spans="1:10" ht="15" x14ac:dyDescent="0.3">
      <c r="A3" s="159"/>
      <c r="B3" s="159"/>
      <c r="C3" s="159"/>
      <c r="D3" s="159"/>
      <c r="E3" s="159"/>
      <c r="F3" s="159"/>
      <c r="G3" s="159"/>
      <c r="H3" s="159"/>
      <c r="I3" s="159"/>
    </row>
    <row r="4" spans="1:10" ht="18" x14ac:dyDescent="0.35">
      <c r="A4" s="818" t="s">
        <v>563</v>
      </c>
      <c r="B4" s="818"/>
      <c r="C4" s="818"/>
      <c r="D4" s="818"/>
      <c r="E4" s="818"/>
      <c r="F4" s="818"/>
      <c r="G4" s="818"/>
      <c r="H4" s="818"/>
      <c r="I4" s="818"/>
    </row>
    <row r="5" spans="1:10" ht="15" x14ac:dyDescent="0.3">
      <c r="A5" s="27" t="s">
        <v>870</v>
      </c>
      <c r="B5" s="27"/>
      <c r="C5" s="160"/>
      <c r="D5" s="160"/>
      <c r="E5" s="160"/>
      <c r="F5" s="160"/>
      <c r="G5" s="160"/>
      <c r="H5" s="160"/>
      <c r="I5" s="159" t="s">
        <v>1041</v>
      </c>
    </row>
    <row r="6" spans="1:10" ht="25.5" customHeight="1" x14ac:dyDescent="0.2">
      <c r="A6" s="929" t="s">
        <v>2</v>
      </c>
      <c r="B6" s="929" t="s">
        <v>398</v>
      </c>
      <c r="C6" s="755" t="s">
        <v>399</v>
      </c>
      <c r="D6" s="755"/>
      <c r="E6" s="755"/>
      <c r="F6" s="930" t="s">
        <v>402</v>
      </c>
      <c r="G6" s="931"/>
      <c r="H6" s="931"/>
      <c r="I6" s="932"/>
      <c r="J6" s="927" t="s">
        <v>406</v>
      </c>
    </row>
    <row r="7" spans="1:10" ht="63" customHeight="1" x14ac:dyDescent="0.2">
      <c r="A7" s="929"/>
      <c r="B7" s="929"/>
      <c r="C7" s="307" t="s">
        <v>96</v>
      </c>
      <c r="D7" s="307" t="s">
        <v>400</v>
      </c>
      <c r="E7" s="307" t="s">
        <v>401</v>
      </c>
      <c r="F7" s="321" t="s">
        <v>403</v>
      </c>
      <c r="G7" s="321" t="s">
        <v>404</v>
      </c>
      <c r="H7" s="321" t="s">
        <v>405</v>
      </c>
      <c r="I7" s="321" t="s">
        <v>43</v>
      </c>
      <c r="J7" s="928"/>
    </row>
    <row r="8" spans="1:10" ht="15" x14ac:dyDescent="0.2">
      <c r="A8" s="161" t="s">
        <v>268</v>
      </c>
      <c r="B8" s="161" t="s">
        <v>269</v>
      </c>
      <c r="C8" s="161" t="s">
        <v>270</v>
      </c>
      <c r="D8" s="161" t="s">
        <v>271</v>
      </c>
      <c r="E8" s="161" t="s">
        <v>272</v>
      </c>
      <c r="F8" s="161" t="s">
        <v>275</v>
      </c>
      <c r="G8" s="161" t="s">
        <v>294</v>
      </c>
      <c r="H8" s="161" t="s">
        <v>295</v>
      </c>
      <c r="I8" s="161" t="s">
        <v>296</v>
      </c>
      <c r="J8" s="161" t="s">
        <v>324</v>
      </c>
    </row>
    <row r="9" spans="1:10" ht="15" x14ac:dyDescent="0.2">
      <c r="A9" s="250">
        <v>1</v>
      </c>
      <c r="B9" s="469">
        <v>1</v>
      </c>
      <c r="C9" s="933" t="s">
        <v>998</v>
      </c>
      <c r="D9" s="437" t="s">
        <v>822</v>
      </c>
      <c r="E9" s="473">
        <v>563</v>
      </c>
      <c r="F9" s="473" t="s">
        <v>999</v>
      </c>
      <c r="G9" s="473" t="s">
        <v>1000</v>
      </c>
      <c r="H9" s="473" t="s">
        <v>999</v>
      </c>
      <c r="I9" s="473" t="s">
        <v>999</v>
      </c>
      <c r="J9" s="471">
        <v>38130</v>
      </c>
    </row>
    <row r="10" spans="1:10" ht="15" x14ac:dyDescent="0.2">
      <c r="A10" s="250">
        <v>2</v>
      </c>
      <c r="B10" s="469">
        <v>0</v>
      </c>
      <c r="C10" s="934"/>
      <c r="D10" s="437" t="s">
        <v>823</v>
      </c>
      <c r="E10" s="473">
        <v>0</v>
      </c>
      <c r="F10" s="473" t="s">
        <v>999</v>
      </c>
      <c r="G10" s="473" t="s">
        <v>999</v>
      </c>
      <c r="H10" s="473" t="s">
        <v>999</v>
      </c>
      <c r="I10" s="473" t="s">
        <v>999</v>
      </c>
      <c r="J10" s="471">
        <v>0</v>
      </c>
    </row>
    <row r="11" spans="1:10" ht="15" x14ac:dyDescent="0.2">
      <c r="A11" s="250">
        <v>3</v>
      </c>
      <c r="B11" s="469">
        <v>7</v>
      </c>
      <c r="C11" s="934"/>
      <c r="D11" s="437" t="s">
        <v>824</v>
      </c>
      <c r="E11" s="473">
        <v>2563</v>
      </c>
      <c r="F11" s="473" t="s">
        <v>999</v>
      </c>
      <c r="G11" s="473" t="s">
        <v>1000</v>
      </c>
      <c r="H11" s="473" t="s">
        <v>999</v>
      </c>
      <c r="I11" s="473" t="s">
        <v>999</v>
      </c>
      <c r="J11" s="471">
        <v>337500</v>
      </c>
    </row>
    <row r="12" spans="1:10" ht="15" x14ac:dyDescent="0.2">
      <c r="A12" s="250">
        <v>4</v>
      </c>
      <c r="B12" s="469">
        <v>1</v>
      </c>
      <c r="C12" s="934"/>
      <c r="D12" s="437" t="s">
        <v>825</v>
      </c>
      <c r="E12" s="473">
        <v>2</v>
      </c>
      <c r="F12" s="473" t="s">
        <v>999</v>
      </c>
      <c r="G12" s="473" t="s">
        <v>999</v>
      </c>
      <c r="H12" s="473" t="s">
        <v>1000</v>
      </c>
      <c r="I12" s="473" t="s">
        <v>999</v>
      </c>
      <c r="J12" s="471">
        <v>4700</v>
      </c>
    </row>
    <row r="13" spans="1:10" ht="15" x14ac:dyDescent="0.2">
      <c r="A13" s="250">
        <v>5</v>
      </c>
      <c r="B13" s="469">
        <v>0</v>
      </c>
      <c r="C13" s="934"/>
      <c r="D13" s="437" t="s">
        <v>826</v>
      </c>
      <c r="E13" s="473">
        <v>0</v>
      </c>
      <c r="F13" s="473" t="s">
        <v>999</v>
      </c>
      <c r="G13" s="473" t="s">
        <v>999</v>
      </c>
      <c r="H13" s="473" t="s">
        <v>999</v>
      </c>
      <c r="I13" s="473" t="s">
        <v>1001</v>
      </c>
      <c r="J13" s="471">
        <v>0</v>
      </c>
    </row>
    <row r="14" spans="1:10" ht="15" x14ac:dyDescent="0.2">
      <c r="A14" s="250">
        <v>6</v>
      </c>
      <c r="B14" s="469">
        <v>1</v>
      </c>
      <c r="C14" s="934"/>
      <c r="D14" s="437" t="s">
        <v>827</v>
      </c>
      <c r="E14" s="293">
        <v>2231</v>
      </c>
      <c r="F14" s="473" t="s">
        <v>999</v>
      </c>
      <c r="G14" s="293" t="s">
        <v>1000</v>
      </c>
      <c r="H14" s="473" t="s">
        <v>999</v>
      </c>
      <c r="I14" s="474" t="s">
        <v>1000</v>
      </c>
      <c r="J14" s="468">
        <v>259800</v>
      </c>
    </row>
    <row r="15" spans="1:10" ht="15" x14ac:dyDescent="0.2">
      <c r="A15" s="250">
        <v>7</v>
      </c>
      <c r="B15" s="469">
        <v>0</v>
      </c>
      <c r="C15" s="934"/>
      <c r="D15" s="437" t="s">
        <v>828</v>
      </c>
      <c r="E15" s="473">
        <v>0</v>
      </c>
      <c r="F15" s="473" t="s">
        <v>999</v>
      </c>
      <c r="G15" s="473" t="s">
        <v>999</v>
      </c>
      <c r="H15" s="473" t="s">
        <v>999</v>
      </c>
      <c r="I15" s="473" t="s">
        <v>999</v>
      </c>
      <c r="J15" s="471">
        <v>0</v>
      </c>
    </row>
    <row r="16" spans="1:10" ht="15" x14ac:dyDescent="0.2">
      <c r="A16" s="250">
        <v>8</v>
      </c>
      <c r="B16" s="469">
        <v>0</v>
      </c>
      <c r="C16" s="934"/>
      <c r="D16" s="437" t="s">
        <v>829</v>
      </c>
      <c r="E16" s="473">
        <v>0</v>
      </c>
      <c r="F16" s="473" t="s">
        <v>999</v>
      </c>
      <c r="G16" s="473" t="s">
        <v>999</v>
      </c>
      <c r="H16" s="473" t="s">
        <v>999</v>
      </c>
      <c r="I16" s="473" t="s">
        <v>999</v>
      </c>
      <c r="J16" s="471">
        <v>0</v>
      </c>
    </row>
    <row r="17" spans="1:13" ht="15" x14ac:dyDescent="0.2">
      <c r="A17" s="250">
        <v>9</v>
      </c>
      <c r="B17" s="469">
        <v>0</v>
      </c>
      <c r="C17" s="934"/>
      <c r="D17" s="437" t="s">
        <v>830</v>
      </c>
      <c r="E17" s="473">
        <v>0</v>
      </c>
      <c r="F17" s="473" t="s">
        <v>999</v>
      </c>
      <c r="G17" s="473" t="s">
        <v>999</v>
      </c>
      <c r="H17" s="473" t="s">
        <v>999</v>
      </c>
      <c r="I17" s="473" t="s">
        <v>999</v>
      </c>
      <c r="J17" s="471">
        <v>0</v>
      </c>
    </row>
    <row r="18" spans="1:13" ht="15" x14ac:dyDescent="0.2">
      <c r="A18" s="250">
        <v>10</v>
      </c>
      <c r="B18" s="469">
        <v>2</v>
      </c>
      <c r="C18" s="934"/>
      <c r="D18" s="437" t="s">
        <v>831</v>
      </c>
      <c r="E18" s="473">
        <v>688</v>
      </c>
      <c r="F18" s="473" t="s">
        <v>999</v>
      </c>
      <c r="G18" s="473" t="s">
        <v>999</v>
      </c>
      <c r="H18" s="473" t="s">
        <v>1000</v>
      </c>
      <c r="I18" s="473" t="s">
        <v>999</v>
      </c>
      <c r="J18" s="471">
        <v>694000</v>
      </c>
    </row>
    <row r="19" spans="1:13" ht="15" x14ac:dyDescent="0.2">
      <c r="A19" s="250">
        <v>11</v>
      </c>
      <c r="B19" s="469">
        <v>3</v>
      </c>
      <c r="C19" s="934"/>
      <c r="D19" s="437" t="s">
        <v>832</v>
      </c>
      <c r="E19" s="473">
        <v>2256</v>
      </c>
      <c r="F19" s="473" t="s">
        <v>999</v>
      </c>
      <c r="G19" s="473" t="s">
        <v>1000</v>
      </c>
      <c r="H19" s="473" t="s">
        <v>1000</v>
      </c>
      <c r="I19" s="473" t="s">
        <v>1000</v>
      </c>
      <c r="J19" s="471">
        <v>108750</v>
      </c>
    </row>
    <row r="20" spans="1:13" ht="15" x14ac:dyDescent="0.2">
      <c r="A20" s="250">
        <v>12</v>
      </c>
      <c r="B20" s="469">
        <v>0</v>
      </c>
      <c r="C20" s="934"/>
      <c r="D20" s="437" t="s">
        <v>833</v>
      </c>
      <c r="E20" s="473">
        <v>0</v>
      </c>
      <c r="F20" s="473" t="s">
        <v>999</v>
      </c>
      <c r="G20" s="473" t="s">
        <v>999</v>
      </c>
      <c r="H20" s="473" t="s">
        <v>999</v>
      </c>
      <c r="I20" s="473" t="s">
        <v>999</v>
      </c>
      <c r="J20" s="471">
        <v>0</v>
      </c>
    </row>
    <row r="21" spans="1:13" ht="15" x14ac:dyDescent="0.2">
      <c r="A21" s="250">
        <v>13</v>
      </c>
      <c r="B21" s="469">
        <v>1</v>
      </c>
      <c r="C21" s="934"/>
      <c r="D21" s="437" t="s">
        <v>834</v>
      </c>
      <c r="E21" s="473">
        <v>3465</v>
      </c>
      <c r="F21" s="473" t="s">
        <v>999</v>
      </c>
      <c r="G21" s="473" t="s">
        <v>999</v>
      </c>
      <c r="H21" s="473" t="s">
        <v>999</v>
      </c>
      <c r="I21" s="473" t="s">
        <v>1000</v>
      </c>
      <c r="J21" s="471">
        <v>260500</v>
      </c>
    </row>
    <row r="22" spans="1:13" ht="15" x14ac:dyDescent="0.2">
      <c r="A22" s="250">
        <v>14</v>
      </c>
      <c r="B22" s="469">
        <v>0</v>
      </c>
      <c r="C22" s="934"/>
      <c r="D22" s="437" t="s">
        <v>835</v>
      </c>
      <c r="E22" s="473">
        <v>0</v>
      </c>
      <c r="F22" s="473" t="s">
        <v>999</v>
      </c>
      <c r="G22" s="473" t="s">
        <v>999</v>
      </c>
      <c r="H22" s="473" t="s">
        <v>999</v>
      </c>
      <c r="I22" s="473" t="s">
        <v>999</v>
      </c>
      <c r="J22" s="471">
        <v>0</v>
      </c>
    </row>
    <row r="23" spans="1:13" ht="15" x14ac:dyDescent="0.2">
      <c r="A23" s="250">
        <v>15</v>
      </c>
      <c r="B23" s="469">
        <v>0</v>
      </c>
      <c r="C23" s="934"/>
      <c r="D23" s="437" t="s">
        <v>836</v>
      </c>
      <c r="E23" s="473">
        <v>0</v>
      </c>
      <c r="F23" s="473" t="s">
        <v>999</v>
      </c>
      <c r="G23" s="473" t="s">
        <v>999</v>
      </c>
      <c r="H23" s="473" t="s">
        <v>999</v>
      </c>
      <c r="I23" s="473" t="s">
        <v>999</v>
      </c>
      <c r="J23" s="471">
        <v>0</v>
      </c>
      <c r="M23" s="11" t="s">
        <v>407</v>
      </c>
    </row>
    <row r="24" spans="1:13" ht="15" x14ac:dyDescent="0.2">
      <c r="A24" s="250">
        <v>16</v>
      </c>
      <c r="B24" s="469">
        <v>5</v>
      </c>
      <c r="C24" s="934"/>
      <c r="D24" s="437" t="s">
        <v>837</v>
      </c>
      <c r="E24" s="473">
        <v>3267</v>
      </c>
      <c r="F24" s="473" t="s">
        <v>999</v>
      </c>
      <c r="G24" s="473" t="s">
        <v>1000</v>
      </c>
      <c r="H24" s="473" t="s">
        <v>1000</v>
      </c>
      <c r="I24" s="473" t="s">
        <v>1000</v>
      </c>
      <c r="J24" s="471">
        <v>750200</v>
      </c>
    </row>
    <row r="25" spans="1:13" ht="15" x14ac:dyDescent="0.2">
      <c r="A25" s="250">
        <v>17</v>
      </c>
      <c r="B25" s="469">
        <v>0</v>
      </c>
      <c r="C25" s="934"/>
      <c r="D25" s="437" t="s">
        <v>838</v>
      </c>
      <c r="E25" s="473">
        <v>0</v>
      </c>
      <c r="F25" s="473" t="s">
        <v>999</v>
      </c>
      <c r="G25" s="473" t="s">
        <v>999</v>
      </c>
      <c r="H25" s="473" t="s">
        <v>999</v>
      </c>
      <c r="I25" s="473" t="s">
        <v>999</v>
      </c>
      <c r="J25" s="471">
        <v>0</v>
      </c>
    </row>
    <row r="26" spans="1:13" ht="15" x14ac:dyDescent="0.2">
      <c r="A26" s="250">
        <v>18</v>
      </c>
      <c r="B26" s="469">
        <v>0</v>
      </c>
      <c r="C26" s="934"/>
      <c r="D26" s="437" t="s">
        <v>839</v>
      </c>
      <c r="E26" s="473">
        <v>0</v>
      </c>
      <c r="F26" s="473" t="s">
        <v>999</v>
      </c>
      <c r="G26" s="473" t="s">
        <v>999</v>
      </c>
      <c r="H26" s="473" t="s">
        <v>999</v>
      </c>
      <c r="I26" s="473" t="s">
        <v>999</v>
      </c>
      <c r="J26" s="471">
        <v>0</v>
      </c>
    </row>
    <row r="27" spans="1:13" x14ac:dyDescent="0.2">
      <c r="A27" s="250">
        <v>19</v>
      </c>
      <c r="B27" s="129">
        <v>1</v>
      </c>
      <c r="C27" s="934"/>
      <c r="D27" s="437" t="s">
        <v>840</v>
      </c>
      <c r="E27" s="473">
        <v>765</v>
      </c>
      <c r="F27" s="473" t="s">
        <v>999</v>
      </c>
      <c r="G27" s="473" t="s">
        <v>1000</v>
      </c>
      <c r="H27" s="473" t="s">
        <v>999</v>
      </c>
      <c r="I27" s="473" t="s">
        <v>999</v>
      </c>
      <c r="J27" s="282">
        <v>270000</v>
      </c>
    </row>
    <row r="28" spans="1:13" x14ac:dyDescent="0.2">
      <c r="A28" s="250">
        <v>20</v>
      </c>
      <c r="B28" s="129">
        <v>2</v>
      </c>
      <c r="C28" s="934"/>
      <c r="D28" s="437" t="s">
        <v>841</v>
      </c>
      <c r="E28" s="473">
        <v>263</v>
      </c>
      <c r="F28" s="473" t="s">
        <v>999</v>
      </c>
      <c r="G28" s="473" t="s">
        <v>1000</v>
      </c>
      <c r="H28" s="293" t="s">
        <v>1000</v>
      </c>
      <c r="I28" s="473" t="s">
        <v>999</v>
      </c>
      <c r="J28" s="282">
        <v>40000</v>
      </c>
    </row>
    <row r="29" spans="1:13" x14ac:dyDescent="0.2">
      <c r="A29" s="250">
        <v>21</v>
      </c>
      <c r="B29" s="129">
        <v>5</v>
      </c>
      <c r="C29" s="934"/>
      <c r="D29" s="437" t="s">
        <v>842</v>
      </c>
      <c r="E29" s="473">
        <v>125</v>
      </c>
      <c r="F29" s="473" t="s">
        <v>999</v>
      </c>
      <c r="G29" s="473" t="s">
        <v>1000</v>
      </c>
      <c r="H29" s="473" t="s">
        <v>999</v>
      </c>
      <c r="I29" s="473" t="s">
        <v>999</v>
      </c>
      <c r="J29" s="282">
        <v>150000</v>
      </c>
    </row>
    <row r="30" spans="1:13" ht="12.75" customHeight="1" x14ac:dyDescent="0.2">
      <c r="A30" s="250">
        <v>22</v>
      </c>
      <c r="B30" s="129">
        <v>0</v>
      </c>
      <c r="C30" s="934"/>
      <c r="D30" s="437" t="s">
        <v>843</v>
      </c>
      <c r="E30" s="473">
        <v>0</v>
      </c>
      <c r="F30" s="473" t="s">
        <v>999</v>
      </c>
      <c r="G30" s="473" t="s">
        <v>999</v>
      </c>
      <c r="H30" s="473" t="s">
        <v>999</v>
      </c>
      <c r="I30" s="473" t="s">
        <v>999</v>
      </c>
      <c r="J30" s="282">
        <v>0</v>
      </c>
    </row>
    <row r="31" spans="1:13" ht="12.75" customHeight="1" x14ac:dyDescent="0.2">
      <c r="A31" s="250">
        <v>23</v>
      </c>
      <c r="B31" s="129">
        <v>0</v>
      </c>
      <c r="C31" s="934"/>
      <c r="D31" s="437" t="s">
        <v>844</v>
      </c>
      <c r="E31" s="473">
        <v>0</v>
      </c>
      <c r="F31" s="473" t="s">
        <v>999</v>
      </c>
      <c r="G31" s="473" t="s">
        <v>999</v>
      </c>
      <c r="H31" s="473" t="s">
        <v>999</v>
      </c>
      <c r="I31" s="473" t="s">
        <v>999</v>
      </c>
      <c r="J31" s="282">
        <v>0</v>
      </c>
    </row>
    <row r="32" spans="1:13" ht="12.75" customHeight="1" x14ac:dyDescent="0.2">
      <c r="A32" s="253">
        <v>24</v>
      </c>
      <c r="B32" s="129">
        <v>0</v>
      </c>
      <c r="C32" s="935"/>
      <c r="D32" s="437" t="s">
        <v>845</v>
      </c>
      <c r="E32" s="473">
        <v>0</v>
      </c>
      <c r="F32" s="473" t="s">
        <v>999</v>
      </c>
      <c r="G32" s="473" t="s">
        <v>999</v>
      </c>
      <c r="H32" s="473" t="s">
        <v>999</v>
      </c>
      <c r="I32" s="473" t="s">
        <v>999</v>
      </c>
      <c r="J32" s="282">
        <v>0</v>
      </c>
    </row>
    <row r="33" spans="1:11" x14ac:dyDescent="0.2">
      <c r="A33" s="470"/>
      <c r="B33" s="462">
        <f>SUM(B9:B32)</f>
        <v>29</v>
      </c>
      <c r="C33" s="121"/>
      <c r="D33" s="472"/>
      <c r="E33" s="361">
        <f>SUM(E9:E32)</f>
        <v>16188</v>
      </c>
      <c r="F33" s="361"/>
      <c r="G33" s="361"/>
      <c r="H33" s="361"/>
      <c r="I33" s="361"/>
      <c r="J33" s="290">
        <f>SUM(J9:J32)</f>
        <v>2913580</v>
      </c>
    </row>
    <row r="35" spans="1:11" x14ac:dyDescent="0.2">
      <c r="I35" s="831"/>
      <c r="J35" s="831"/>
    </row>
    <row r="36" spans="1:11" x14ac:dyDescent="0.2">
      <c r="H36" s="651"/>
      <c r="I36" s="651"/>
      <c r="J36" s="651"/>
    </row>
    <row r="37" spans="1:11" ht="15" customHeight="1" x14ac:dyDescent="0.2">
      <c r="A37" s="10" t="s">
        <v>1114</v>
      </c>
      <c r="D37" s="748" t="s">
        <v>1120</v>
      </c>
      <c r="E37" s="748"/>
      <c r="F37" s="748"/>
      <c r="H37" s="749" t="s">
        <v>1116</v>
      </c>
      <c r="I37" s="749"/>
      <c r="J37" s="749"/>
      <c r="K37" s="27"/>
    </row>
    <row r="38" spans="1:11" x14ac:dyDescent="0.2">
      <c r="D38" s="749" t="s">
        <v>1121</v>
      </c>
      <c r="E38" s="749"/>
      <c r="F38" s="749"/>
      <c r="H38" s="832" t="s">
        <v>1115</v>
      </c>
      <c r="I38" s="832"/>
      <c r="J38" s="832"/>
      <c r="K38" s="660"/>
    </row>
    <row r="39" spans="1:11" x14ac:dyDescent="0.2">
      <c r="D39" s="749" t="s">
        <v>1122</v>
      </c>
      <c r="E39" s="749"/>
      <c r="F39" s="749"/>
      <c r="H39" s="27"/>
      <c r="I39" s="27"/>
      <c r="J39" s="27"/>
    </row>
  </sheetData>
  <mergeCells count="15">
    <mergeCell ref="D39:F39"/>
    <mergeCell ref="H38:J38"/>
    <mergeCell ref="H37:J37"/>
    <mergeCell ref="J6:J7"/>
    <mergeCell ref="A1:H1"/>
    <mergeCell ref="I35:J35"/>
    <mergeCell ref="A2:J2"/>
    <mergeCell ref="A4:I4"/>
    <mergeCell ref="A6:A7"/>
    <mergeCell ref="B6:B7"/>
    <mergeCell ref="C6:E6"/>
    <mergeCell ref="F6:I6"/>
    <mergeCell ref="C9:C32"/>
    <mergeCell ref="D37:F37"/>
    <mergeCell ref="D38:F3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1"/>
  <sheetViews>
    <sheetView zoomScaleNormal="100" zoomScaleSheetLayoutView="80" workbookViewId="0">
      <selection activeCell="C39" sqref="C39:D41"/>
    </sheetView>
  </sheetViews>
  <sheetFormatPr defaultColWidth="9.140625" defaultRowHeight="12.75" x14ac:dyDescent="0.2"/>
  <cols>
    <col min="1" max="2" width="9.140625" style="163"/>
    <col min="3" max="3" width="29.140625" style="163" customWidth="1"/>
    <col min="4" max="8" width="12.7109375" style="163" customWidth="1"/>
    <col min="9" max="16384" width="9.140625" style="163"/>
  </cols>
  <sheetData>
    <row r="1" spans="1:8" x14ac:dyDescent="0.2">
      <c r="A1" s="163" t="s">
        <v>11</v>
      </c>
      <c r="H1" s="174" t="s">
        <v>566</v>
      </c>
    </row>
    <row r="2" spans="1:8" s="166" customFormat="1" ht="15.75" x14ac:dyDescent="0.25">
      <c r="A2" s="881" t="s">
        <v>0</v>
      </c>
      <c r="B2" s="881"/>
      <c r="C2" s="881"/>
      <c r="D2" s="881"/>
      <c r="E2" s="881"/>
      <c r="F2" s="881"/>
      <c r="G2" s="881"/>
      <c r="H2" s="881"/>
    </row>
    <row r="3" spans="1:8" s="166" customFormat="1" ht="20.25" customHeight="1" x14ac:dyDescent="0.3">
      <c r="A3" s="882" t="s">
        <v>663</v>
      </c>
      <c r="B3" s="882"/>
      <c r="C3" s="882"/>
      <c r="D3" s="882"/>
      <c r="E3" s="882"/>
      <c r="F3" s="882"/>
      <c r="G3" s="882"/>
      <c r="H3" s="882"/>
    </row>
    <row r="5" spans="1:8" s="166" customFormat="1" ht="15.75" x14ac:dyDescent="0.25">
      <c r="A5" s="939" t="s">
        <v>565</v>
      </c>
      <c r="B5" s="939"/>
      <c r="C5" s="939"/>
      <c r="D5" s="939"/>
      <c r="E5" s="939"/>
      <c r="F5" s="939"/>
      <c r="G5" s="939"/>
      <c r="H5" s="940"/>
    </row>
    <row r="7" spans="1:8" x14ac:dyDescent="0.2">
      <c r="A7" s="167" t="s">
        <v>870</v>
      </c>
      <c r="B7" s="167"/>
      <c r="C7" s="169"/>
      <c r="D7" s="169"/>
      <c r="E7" s="169"/>
      <c r="F7" s="169"/>
      <c r="G7" s="169"/>
    </row>
    <row r="8" spans="1:8" x14ac:dyDescent="0.2">
      <c r="A8" s="167"/>
      <c r="B8" s="167"/>
      <c r="C8" s="168"/>
      <c r="D8" s="169"/>
      <c r="E8" s="169"/>
      <c r="F8" s="169"/>
      <c r="G8" s="169"/>
    </row>
    <row r="9" spans="1:8" s="170" customFormat="1" ht="27" customHeight="1" x14ac:dyDescent="0.2">
      <c r="A9" s="475"/>
      <c r="B9" s="941" t="s">
        <v>288</v>
      </c>
      <c r="C9" s="941" t="s">
        <v>289</v>
      </c>
      <c r="D9" s="941" t="s">
        <v>290</v>
      </c>
      <c r="E9" s="941"/>
      <c r="F9" s="941"/>
      <c r="G9" s="941"/>
      <c r="H9" s="941" t="s">
        <v>74</v>
      </c>
    </row>
    <row r="10" spans="1:8" s="170" customFormat="1" ht="30" customHeight="1" x14ac:dyDescent="0.25">
      <c r="A10" s="171"/>
      <c r="B10" s="941"/>
      <c r="C10" s="941"/>
      <c r="D10" s="620" t="s">
        <v>291</v>
      </c>
      <c r="E10" s="620" t="s">
        <v>292</v>
      </c>
      <c r="F10" s="620" t="s">
        <v>293</v>
      </c>
      <c r="G10" s="620" t="s">
        <v>16</v>
      </c>
      <c r="H10" s="941"/>
    </row>
    <row r="11" spans="1:8" s="170" customFormat="1" ht="15" x14ac:dyDescent="0.25">
      <c r="A11" s="171"/>
      <c r="B11" s="621" t="s">
        <v>268</v>
      </c>
      <c r="C11" s="621" t="s">
        <v>269</v>
      </c>
      <c r="D11" s="621" t="s">
        <v>270</v>
      </c>
      <c r="E11" s="621" t="s">
        <v>271</v>
      </c>
      <c r="F11" s="621" t="s">
        <v>272</v>
      </c>
      <c r="G11" s="621" t="s">
        <v>273</v>
      </c>
      <c r="H11" s="621" t="s">
        <v>274</v>
      </c>
    </row>
    <row r="12" spans="1:8" s="175" customFormat="1" ht="15" customHeight="1" x14ac:dyDescent="0.2">
      <c r="B12" s="622" t="s">
        <v>25</v>
      </c>
      <c r="C12" s="942" t="s">
        <v>297</v>
      </c>
      <c r="D12" s="942"/>
      <c r="E12" s="942"/>
      <c r="F12" s="942"/>
      <c r="G12" s="942"/>
      <c r="H12" s="942"/>
    </row>
    <row r="13" spans="1:8" s="177" customFormat="1" ht="15.75" x14ac:dyDescent="0.2">
      <c r="A13" s="175"/>
      <c r="B13" s="622">
        <v>1</v>
      </c>
      <c r="C13" s="623" t="s">
        <v>1002</v>
      </c>
      <c r="D13" s="624">
        <v>1</v>
      </c>
      <c r="E13" s="624">
        <v>0</v>
      </c>
      <c r="F13" s="624">
        <v>0</v>
      </c>
      <c r="G13" s="625">
        <f>D13+E13+F13</f>
        <v>1</v>
      </c>
      <c r="H13" s="626"/>
    </row>
    <row r="14" spans="1:8" ht="15.75" x14ac:dyDescent="0.2">
      <c r="A14" s="175"/>
      <c r="B14" s="622">
        <v>2</v>
      </c>
      <c r="C14" s="623" t="s">
        <v>1003</v>
      </c>
      <c r="D14" s="624">
        <v>1</v>
      </c>
      <c r="E14" s="624">
        <v>2</v>
      </c>
      <c r="F14" s="624">
        <v>0</v>
      </c>
      <c r="G14" s="625">
        <f t="shared" ref="G14:G35" si="0">D14+E14+F14</f>
        <v>3</v>
      </c>
      <c r="H14" s="626"/>
    </row>
    <row r="15" spans="1:8" ht="15.75" x14ac:dyDescent="0.2">
      <c r="A15" s="175"/>
      <c r="B15" s="622">
        <v>3</v>
      </c>
      <c r="C15" s="623" t="s">
        <v>1004</v>
      </c>
      <c r="D15" s="627">
        <v>0</v>
      </c>
      <c r="E15" s="627">
        <v>24</v>
      </c>
      <c r="F15" s="628">
        <v>467</v>
      </c>
      <c r="G15" s="625">
        <f t="shared" si="0"/>
        <v>491</v>
      </c>
      <c r="H15" s="626"/>
    </row>
    <row r="16" spans="1:8" s="117" customFormat="1" ht="15.75" x14ac:dyDescent="0.2">
      <c r="A16" s="175"/>
      <c r="B16" s="622">
        <v>4</v>
      </c>
      <c r="C16" s="623" t="s">
        <v>1005</v>
      </c>
      <c r="D16" s="627">
        <v>1</v>
      </c>
      <c r="E16" s="627">
        <v>11</v>
      </c>
      <c r="F16" s="627">
        <v>0</v>
      </c>
      <c r="G16" s="625">
        <f t="shared" si="0"/>
        <v>12</v>
      </c>
      <c r="H16" s="626"/>
    </row>
    <row r="17" spans="1:8" s="117" customFormat="1" ht="15.75" x14ac:dyDescent="0.2">
      <c r="A17" s="175"/>
      <c r="B17" s="622">
        <v>5</v>
      </c>
      <c r="C17" s="623" t="s">
        <v>1006</v>
      </c>
      <c r="D17" s="627">
        <v>0</v>
      </c>
      <c r="E17" s="627">
        <f>1</f>
        <v>1</v>
      </c>
      <c r="F17" s="627">
        <v>0</v>
      </c>
      <c r="G17" s="625">
        <f t="shared" si="0"/>
        <v>1</v>
      </c>
      <c r="H17" s="626"/>
    </row>
    <row r="18" spans="1:8" s="117" customFormat="1" ht="15.75" x14ac:dyDescent="0.2">
      <c r="A18" s="175"/>
      <c r="B18" s="622">
        <v>6</v>
      </c>
      <c r="C18" s="623" t="s">
        <v>1007</v>
      </c>
      <c r="D18" s="627">
        <v>0</v>
      </c>
      <c r="E18" s="627">
        <v>0</v>
      </c>
      <c r="F18" s="627">
        <f>11</f>
        <v>11</v>
      </c>
      <c r="G18" s="625">
        <f t="shared" si="0"/>
        <v>11</v>
      </c>
      <c r="H18" s="626"/>
    </row>
    <row r="19" spans="1:8" s="117" customFormat="1" ht="21.75" customHeight="1" x14ac:dyDescent="0.2">
      <c r="A19" s="177"/>
      <c r="B19" s="622">
        <v>7</v>
      </c>
      <c r="C19" s="623" t="s">
        <v>1008</v>
      </c>
      <c r="D19" s="627">
        <v>0</v>
      </c>
      <c r="E19" s="627">
        <f>2+1+2+1+1+1+1+1+2</f>
        <v>12</v>
      </c>
      <c r="F19" s="627">
        <f>26+33+25</f>
        <v>84</v>
      </c>
      <c r="G19" s="625">
        <f t="shared" si="0"/>
        <v>96</v>
      </c>
      <c r="H19" s="626"/>
    </row>
    <row r="20" spans="1:8" s="117" customFormat="1" ht="15.75" x14ac:dyDescent="0.2">
      <c r="A20" s="172"/>
      <c r="B20" s="629">
        <v>8</v>
      </c>
      <c r="C20" s="630" t="s">
        <v>1009</v>
      </c>
      <c r="D20" s="627">
        <v>0</v>
      </c>
      <c r="E20" s="627">
        <f>1</f>
        <v>1</v>
      </c>
      <c r="F20" s="627">
        <v>0</v>
      </c>
      <c r="G20" s="625">
        <f t="shared" si="0"/>
        <v>1</v>
      </c>
      <c r="H20" s="631"/>
    </row>
    <row r="21" spans="1:8" ht="15.75" x14ac:dyDescent="0.2">
      <c r="B21" s="629">
        <v>9</v>
      </c>
      <c r="C21" s="632" t="s">
        <v>1010</v>
      </c>
      <c r="D21" s="633">
        <v>0</v>
      </c>
      <c r="E21" s="633">
        <f>1+1+1+1</f>
        <v>4</v>
      </c>
      <c r="F21" s="633">
        <f>11</f>
        <v>11</v>
      </c>
      <c r="G21" s="634">
        <f t="shared" si="0"/>
        <v>15</v>
      </c>
      <c r="H21" s="631"/>
    </row>
    <row r="22" spans="1:8" ht="15.75" x14ac:dyDescent="0.2">
      <c r="A22" s="117"/>
      <c r="B22" s="635" t="s">
        <v>29</v>
      </c>
      <c r="C22" s="636" t="s">
        <v>475</v>
      </c>
      <c r="D22" s="636"/>
      <c r="E22" s="636"/>
      <c r="F22" s="636"/>
      <c r="G22" s="637"/>
      <c r="H22" s="638"/>
    </row>
    <row r="23" spans="1:8" ht="15.75" x14ac:dyDescent="0.2">
      <c r="A23" s="117"/>
      <c r="B23" s="622">
        <v>1</v>
      </c>
      <c r="C23" s="623" t="s">
        <v>1011</v>
      </c>
      <c r="D23" s="639">
        <v>0</v>
      </c>
      <c r="E23" s="639">
        <v>0</v>
      </c>
      <c r="F23" s="639">
        <v>0</v>
      </c>
      <c r="G23" s="634">
        <f t="shared" si="0"/>
        <v>0</v>
      </c>
      <c r="H23" s="626"/>
    </row>
    <row r="24" spans="1:8" ht="15.75" x14ac:dyDescent="0.2">
      <c r="A24" s="117"/>
      <c r="B24" s="622">
        <v>2</v>
      </c>
      <c r="C24" s="623" t="s">
        <v>1003</v>
      </c>
      <c r="D24" s="639">
        <v>0</v>
      </c>
      <c r="E24" s="639">
        <v>16</v>
      </c>
      <c r="F24" s="639">
        <v>0</v>
      </c>
      <c r="G24" s="625">
        <f t="shared" si="0"/>
        <v>16</v>
      </c>
      <c r="H24" s="626"/>
    </row>
    <row r="25" spans="1:8" ht="15.75" x14ac:dyDescent="0.2">
      <c r="A25" s="117"/>
      <c r="B25" s="622">
        <v>3</v>
      </c>
      <c r="C25" s="630" t="s">
        <v>1012</v>
      </c>
      <c r="D25" s="639">
        <v>1</v>
      </c>
      <c r="E25" s="639">
        <v>0</v>
      </c>
      <c r="F25" s="639">
        <v>0</v>
      </c>
      <c r="G25" s="625">
        <f t="shared" si="0"/>
        <v>1</v>
      </c>
      <c r="H25" s="626"/>
    </row>
    <row r="26" spans="1:8" ht="12.75" customHeight="1" x14ac:dyDescent="0.2">
      <c r="A26" s="117"/>
      <c r="B26" s="622">
        <v>4</v>
      </c>
      <c r="C26" s="630" t="s">
        <v>1013</v>
      </c>
      <c r="D26" s="639">
        <v>1</v>
      </c>
      <c r="E26" s="639">
        <v>0</v>
      </c>
      <c r="F26" s="639">
        <v>0</v>
      </c>
      <c r="G26" s="625">
        <f t="shared" si="0"/>
        <v>1</v>
      </c>
      <c r="H26" s="626"/>
    </row>
    <row r="27" spans="1:8" ht="12.75" customHeight="1" x14ac:dyDescent="0.2">
      <c r="A27" s="117"/>
      <c r="B27" s="622">
        <v>5</v>
      </c>
      <c r="C27" s="632" t="s">
        <v>1014</v>
      </c>
      <c r="D27" s="639">
        <v>0</v>
      </c>
      <c r="E27" s="639">
        <v>6</v>
      </c>
      <c r="F27" s="639">
        <v>0</v>
      </c>
      <c r="G27" s="625">
        <f t="shared" si="0"/>
        <v>6</v>
      </c>
      <c r="H27" s="626"/>
    </row>
    <row r="28" spans="1:8" ht="12.75" customHeight="1" x14ac:dyDescent="0.2">
      <c r="A28" s="117"/>
      <c r="B28" s="622">
        <v>6</v>
      </c>
      <c r="C28" s="623" t="s">
        <v>1007</v>
      </c>
      <c r="D28" s="639">
        <v>1</v>
      </c>
      <c r="E28" s="639">
        <v>22</v>
      </c>
      <c r="F28" s="639">
        <v>0</v>
      </c>
      <c r="G28" s="625">
        <f t="shared" si="0"/>
        <v>23</v>
      </c>
      <c r="H28" s="626"/>
    </row>
    <row r="29" spans="1:8" ht="12.75" customHeight="1" x14ac:dyDescent="0.2">
      <c r="A29" s="173" t="s">
        <v>287</v>
      </c>
      <c r="B29" s="640">
        <v>7</v>
      </c>
      <c r="C29" s="630" t="s">
        <v>1015</v>
      </c>
      <c r="D29" s="639">
        <v>0</v>
      </c>
      <c r="E29" s="639">
        <v>0</v>
      </c>
      <c r="F29" s="639">
        <f>52+9+59+5+12+25+28+17+28+11+8+6</f>
        <v>260</v>
      </c>
      <c r="G29" s="625">
        <f t="shared" si="0"/>
        <v>260</v>
      </c>
      <c r="H29" s="641"/>
    </row>
    <row r="30" spans="1:8" ht="12.75" customHeight="1" x14ac:dyDescent="0.2">
      <c r="B30" s="629">
        <v>8</v>
      </c>
      <c r="C30" s="630" t="s">
        <v>1016</v>
      </c>
      <c r="D30" s="639">
        <v>3</v>
      </c>
      <c r="E30" s="639">
        <v>24</v>
      </c>
      <c r="F30" s="639">
        <v>460</v>
      </c>
      <c r="G30" s="625">
        <f t="shared" si="0"/>
        <v>487</v>
      </c>
      <c r="H30" s="631"/>
    </row>
    <row r="31" spans="1:8" ht="15.75" x14ac:dyDescent="0.2">
      <c r="B31" s="629">
        <v>9</v>
      </c>
      <c r="C31" s="630" t="s">
        <v>1008</v>
      </c>
      <c r="D31" s="639">
        <v>1</v>
      </c>
      <c r="E31" s="639">
        <v>10</v>
      </c>
      <c r="F31" s="639">
        <v>0</v>
      </c>
      <c r="G31" s="625">
        <f t="shared" si="0"/>
        <v>11</v>
      </c>
      <c r="H31" s="631"/>
    </row>
    <row r="32" spans="1:8" ht="15.75" x14ac:dyDescent="0.2">
      <c r="B32" s="629">
        <v>10</v>
      </c>
      <c r="C32" s="630" t="s">
        <v>1009</v>
      </c>
      <c r="D32" s="639">
        <v>0</v>
      </c>
      <c r="E32" s="639">
        <v>10</v>
      </c>
      <c r="F32" s="639">
        <v>0</v>
      </c>
      <c r="G32" s="625">
        <f t="shared" si="0"/>
        <v>10</v>
      </c>
      <c r="H32" s="631"/>
    </row>
    <row r="33" spans="1:8" ht="15.75" x14ac:dyDescent="0.2">
      <c r="B33" s="629">
        <v>11</v>
      </c>
      <c r="C33" s="630" t="s">
        <v>1017</v>
      </c>
      <c r="D33" s="639">
        <v>2</v>
      </c>
      <c r="E33" s="639">
        <v>12</v>
      </c>
      <c r="F33" s="639">
        <f>66+16+13+31+8+11+5+33+30+28+27+47+12+5+11+3</f>
        <v>346</v>
      </c>
      <c r="G33" s="625">
        <f t="shared" si="0"/>
        <v>360</v>
      </c>
      <c r="H33" s="631"/>
    </row>
    <row r="34" spans="1:8" ht="15.75" x14ac:dyDescent="0.2">
      <c r="B34" s="629">
        <v>12</v>
      </c>
      <c r="C34" s="632" t="s">
        <v>1010</v>
      </c>
      <c r="D34" s="639">
        <v>1</v>
      </c>
      <c r="E34" s="639">
        <v>16</v>
      </c>
      <c r="F34" s="639">
        <v>0</v>
      </c>
      <c r="G34" s="625">
        <f t="shared" si="0"/>
        <v>17</v>
      </c>
      <c r="H34" s="631"/>
    </row>
    <row r="35" spans="1:8" ht="15.75" x14ac:dyDescent="0.2">
      <c r="B35" s="937" t="s">
        <v>16</v>
      </c>
      <c r="C35" s="938"/>
      <c r="D35" s="635">
        <f>SUM(D13:D34)</f>
        <v>13</v>
      </c>
      <c r="E35" s="635">
        <f t="shared" ref="E35:F35" si="1">SUM(E13:E34)</f>
        <v>171</v>
      </c>
      <c r="F35" s="635">
        <f t="shared" si="1"/>
        <v>1639</v>
      </c>
      <c r="G35" s="625">
        <f t="shared" si="0"/>
        <v>1823</v>
      </c>
      <c r="H35" s="631"/>
    </row>
    <row r="36" spans="1:8" ht="15.75" x14ac:dyDescent="0.2">
      <c r="B36" s="477"/>
      <c r="C36" s="477"/>
      <c r="D36" s="477"/>
      <c r="E36" s="477"/>
      <c r="F36" s="477"/>
      <c r="G36" s="476"/>
      <c r="H36" s="169"/>
    </row>
    <row r="37" spans="1:8" ht="11.25" customHeight="1" x14ac:dyDescent="0.2">
      <c r="B37" s="477"/>
      <c r="C37" s="477"/>
      <c r="D37" s="477"/>
      <c r="E37" s="477"/>
      <c r="F37" s="477"/>
      <c r="G37" s="476"/>
      <c r="H37" s="169"/>
    </row>
    <row r="38" spans="1:8" x14ac:dyDescent="0.2">
      <c r="D38" s="663"/>
      <c r="E38" s="663"/>
      <c r="F38" s="663"/>
      <c r="G38" s="663"/>
    </row>
    <row r="39" spans="1:8" x14ac:dyDescent="0.2">
      <c r="A39" s="10" t="s">
        <v>1114</v>
      </c>
      <c r="C39" s="936" t="s">
        <v>1120</v>
      </c>
      <c r="D39" s="936"/>
      <c r="E39" s="749" t="s">
        <v>1116</v>
      </c>
      <c r="F39" s="749"/>
      <c r="G39" s="749"/>
      <c r="H39" s="749"/>
    </row>
    <row r="40" spans="1:8" x14ac:dyDescent="0.2">
      <c r="C40" s="936" t="s">
        <v>1121</v>
      </c>
      <c r="D40" s="936"/>
      <c r="E40" s="832" t="s">
        <v>1115</v>
      </c>
      <c r="F40" s="832"/>
      <c r="G40" s="832"/>
      <c r="H40" s="832"/>
    </row>
    <row r="41" spans="1:8" x14ac:dyDescent="0.2">
      <c r="C41" s="936" t="s">
        <v>1122</v>
      </c>
      <c r="D41" s="936"/>
    </row>
  </sheetData>
  <mergeCells count="14">
    <mergeCell ref="C41:D41"/>
    <mergeCell ref="B35:C35"/>
    <mergeCell ref="A2:H2"/>
    <mergeCell ref="A3:H3"/>
    <mergeCell ref="A5:H5"/>
    <mergeCell ref="B9:B10"/>
    <mergeCell ref="C9:C10"/>
    <mergeCell ref="D9:G9"/>
    <mergeCell ref="H9:H10"/>
    <mergeCell ref="C12:H12"/>
    <mergeCell ref="E39:H39"/>
    <mergeCell ref="E40:H40"/>
    <mergeCell ref="C39:D39"/>
    <mergeCell ref="C40:D40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42"/>
  <sheetViews>
    <sheetView view="pageBreakPreview" topLeftCell="A13" zoomScaleNormal="100" zoomScaleSheetLayoutView="100" workbookViewId="0">
      <selection activeCell="C38" sqref="C38:D40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18" x14ac:dyDescent="0.35">
      <c r="A1" s="818" t="s">
        <v>0</v>
      </c>
      <c r="B1" s="818"/>
      <c r="C1" s="818"/>
      <c r="D1" s="818"/>
      <c r="E1" s="818"/>
      <c r="F1" s="818"/>
      <c r="G1" s="157" t="s">
        <v>720</v>
      </c>
    </row>
    <row r="2" spans="1:7" ht="21" x14ac:dyDescent="0.35">
      <c r="A2" s="819" t="s">
        <v>663</v>
      </c>
      <c r="B2" s="819"/>
      <c r="C2" s="819"/>
      <c r="D2" s="819"/>
      <c r="E2" s="819"/>
      <c r="F2" s="819"/>
      <c r="G2" s="819"/>
    </row>
    <row r="3" spans="1:7" ht="15" x14ac:dyDescent="0.3">
      <c r="A3" s="159"/>
      <c r="B3" s="159"/>
    </row>
    <row r="4" spans="1:7" ht="18" customHeight="1" x14ac:dyDescent="0.35">
      <c r="A4" s="820" t="s">
        <v>721</v>
      </c>
      <c r="B4" s="820"/>
      <c r="C4" s="820"/>
      <c r="D4" s="820"/>
      <c r="E4" s="820"/>
      <c r="F4" s="820"/>
      <c r="G4" s="820"/>
    </row>
    <row r="5" spans="1:7" x14ac:dyDescent="0.2">
      <c r="A5" s="27" t="s">
        <v>870</v>
      </c>
      <c r="B5" s="27"/>
    </row>
    <row r="6" spans="1:7" ht="15" x14ac:dyDescent="0.3">
      <c r="A6" s="160"/>
      <c r="B6" s="160"/>
      <c r="F6" s="821" t="s">
        <v>1041</v>
      </c>
      <c r="G6" s="821"/>
    </row>
    <row r="7" spans="1:7" ht="59.25" customHeight="1" x14ac:dyDescent="0.2">
      <c r="A7" s="312" t="s">
        <v>2</v>
      </c>
      <c r="B7" s="312" t="s">
        <v>3</v>
      </c>
      <c r="C7" s="254" t="s">
        <v>722</v>
      </c>
      <c r="D7" s="254" t="s">
        <v>723</v>
      </c>
      <c r="E7" s="254" t="s">
        <v>724</v>
      </c>
      <c r="F7" s="254" t="s">
        <v>725</v>
      </c>
      <c r="G7" s="254" t="s">
        <v>726</v>
      </c>
    </row>
    <row r="8" spans="1:7" s="157" customFormat="1" ht="15" x14ac:dyDescent="0.25">
      <c r="A8" s="161" t="s">
        <v>268</v>
      </c>
      <c r="B8" s="161" t="s">
        <v>269</v>
      </c>
      <c r="C8" s="161" t="s">
        <v>270</v>
      </c>
      <c r="D8" s="161" t="s">
        <v>271</v>
      </c>
      <c r="E8" s="161" t="s">
        <v>272</v>
      </c>
      <c r="F8" s="161" t="s">
        <v>273</v>
      </c>
      <c r="G8" s="161" t="s">
        <v>274</v>
      </c>
    </row>
    <row r="9" spans="1:7" s="157" customFormat="1" ht="15" customHeight="1" x14ac:dyDescent="0.25">
      <c r="A9" s="250">
        <v>1</v>
      </c>
      <c r="B9" s="252" t="s">
        <v>822</v>
      </c>
      <c r="C9" s="480">
        <v>1632</v>
      </c>
      <c r="D9" s="480">
        <v>855</v>
      </c>
      <c r="E9" s="480">
        <v>7</v>
      </c>
      <c r="F9" s="480">
        <v>82</v>
      </c>
      <c r="G9" s="480">
        <v>766</v>
      </c>
    </row>
    <row r="10" spans="1:7" s="157" customFormat="1" ht="15" customHeight="1" x14ac:dyDescent="0.25">
      <c r="A10" s="250">
        <v>2</v>
      </c>
      <c r="B10" s="252" t="s">
        <v>823</v>
      </c>
      <c r="C10" s="480">
        <v>4966</v>
      </c>
      <c r="D10" s="480">
        <v>420</v>
      </c>
      <c r="E10" s="480">
        <v>75</v>
      </c>
      <c r="F10" s="480">
        <v>0</v>
      </c>
      <c r="G10" s="480">
        <v>345</v>
      </c>
    </row>
    <row r="11" spans="1:7" s="157" customFormat="1" ht="15" customHeight="1" x14ac:dyDescent="0.25">
      <c r="A11" s="250">
        <v>3</v>
      </c>
      <c r="B11" s="252" t="s">
        <v>824</v>
      </c>
      <c r="C11" s="480">
        <v>3829</v>
      </c>
      <c r="D11" s="480">
        <v>203</v>
      </c>
      <c r="E11" s="480">
        <v>3</v>
      </c>
      <c r="F11" s="480">
        <v>0</v>
      </c>
      <c r="G11" s="480">
        <v>200</v>
      </c>
    </row>
    <row r="12" spans="1:7" s="157" customFormat="1" ht="15" customHeight="1" x14ac:dyDescent="0.25">
      <c r="A12" s="250">
        <v>4</v>
      </c>
      <c r="B12" s="252" t="s">
        <v>825</v>
      </c>
      <c r="C12" s="480">
        <v>4718</v>
      </c>
      <c r="D12" s="480">
        <v>73</v>
      </c>
      <c r="E12" s="480">
        <v>73</v>
      </c>
      <c r="F12" s="480">
        <v>0</v>
      </c>
      <c r="G12" s="480">
        <v>0</v>
      </c>
    </row>
    <row r="13" spans="1:7" s="157" customFormat="1" ht="15" customHeight="1" x14ac:dyDescent="0.25">
      <c r="A13" s="250">
        <v>5</v>
      </c>
      <c r="B13" s="252" t="s">
        <v>826</v>
      </c>
      <c r="C13" s="480">
        <v>3257</v>
      </c>
      <c r="D13" s="480">
        <v>0</v>
      </c>
      <c r="E13" s="480">
        <v>5</v>
      </c>
      <c r="F13" s="480">
        <v>0</v>
      </c>
      <c r="G13" s="480">
        <v>0</v>
      </c>
    </row>
    <row r="14" spans="1:7" s="157" customFormat="1" ht="15" customHeight="1" x14ac:dyDescent="0.25">
      <c r="A14" s="250">
        <v>6</v>
      </c>
      <c r="B14" s="252" t="s">
        <v>827</v>
      </c>
      <c r="C14" s="480">
        <v>2231</v>
      </c>
      <c r="D14" s="480">
        <v>0</v>
      </c>
      <c r="E14" s="480">
        <v>0</v>
      </c>
      <c r="F14" s="480">
        <v>0</v>
      </c>
      <c r="G14" s="480">
        <v>0</v>
      </c>
    </row>
    <row r="15" spans="1:7" s="157" customFormat="1" ht="15" customHeight="1" x14ac:dyDescent="0.25">
      <c r="A15" s="250">
        <v>7</v>
      </c>
      <c r="B15" s="252" t="s">
        <v>828</v>
      </c>
      <c r="C15" s="480">
        <v>3020</v>
      </c>
      <c r="D15" s="480">
        <v>248</v>
      </c>
      <c r="E15" s="480">
        <v>64</v>
      </c>
      <c r="F15" s="480">
        <v>92</v>
      </c>
      <c r="G15" s="480">
        <v>92</v>
      </c>
    </row>
    <row r="16" spans="1:7" s="157" customFormat="1" ht="15" customHeight="1" x14ac:dyDescent="0.25">
      <c r="A16" s="250">
        <v>8</v>
      </c>
      <c r="B16" s="252" t="s">
        <v>829</v>
      </c>
      <c r="C16" s="480">
        <v>1522</v>
      </c>
      <c r="D16" s="480">
        <v>980</v>
      </c>
      <c r="E16" s="480">
        <v>0</v>
      </c>
      <c r="F16" s="480">
        <v>0</v>
      </c>
      <c r="G16" s="480">
        <v>980</v>
      </c>
    </row>
    <row r="17" spans="1:7" s="157" customFormat="1" ht="15" customHeight="1" x14ac:dyDescent="0.25">
      <c r="A17" s="250">
        <v>9</v>
      </c>
      <c r="B17" s="252" t="s">
        <v>830</v>
      </c>
      <c r="C17" s="480">
        <v>4166</v>
      </c>
      <c r="D17" s="480">
        <v>560</v>
      </c>
      <c r="E17" s="480">
        <v>60</v>
      </c>
      <c r="F17" s="480">
        <v>5</v>
      </c>
      <c r="G17" s="480">
        <v>495</v>
      </c>
    </row>
    <row r="18" spans="1:7" s="157" customFormat="1" ht="15" customHeight="1" x14ac:dyDescent="0.25">
      <c r="A18" s="250">
        <v>10</v>
      </c>
      <c r="B18" s="252" t="s">
        <v>831</v>
      </c>
      <c r="C18" s="480">
        <v>3045</v>
      </c>
      <c r="D18" s="480">
        <v>141</v>
      </c>
      <c r="E18" s="480">
        <v>0</v>
      </c>
      <c r="F18" s="480">
        <v>0</v>
      </c>
      <c r="G18" s="480">
        <v>141</v>
      </c>
    </row>
    <row r="19" spans="1:7" s="157" customFormat="1" ht="15" customHeight="1" x14ac:dyDescent="0.25">
      <c r="A19" s="250">
        <v>11</v>
      </c>
      <c r="B19" s="252" t="s">
        <v>832</v>
      </c>
      <c r="C19" s="480">
        <v>2256</v>
      </c>
      <c r="D19" s="480">
        <v>420</v>
      </c>
      <c r="E19" s="480">
        <v>39</v>
      </c>
      <c r="F19" s="480">
        <v>6</v>
      </c>
      <c r="G19" s="480">
        <v>375</v>
      </c>
    </row>
    <row r="20" spans="1:7" s="157" customFormat="1" ht="15" customHeight="1" x14ac:dyDescent="0.25">
      <c r="A20" s="250">
        <v>12</v>
      </c>
      <c r="B20" s="252" t="s">
        <v>833</v>
      </c>
      <c r="C20" s="480">
        <v>1978</v>
      </c>
      <c r="D20" s="480">
        <v>15</v>
      </c>
      <c r="E20" s="480">
        <v>15</v>
      </c>
      <c r="F20" s="480">
        <v>0</v>
      </c>
      <c r="G20" s="480">
        <v>0</v>
      </c>
    </row>
    <row r="21" spans="1:7" s="157" customFormat="1" ht="15" customHeight="1" x14ac:dyDescent="0.25">
      <c r="A21" s="250">
        <v>13</v>
      </c>
      <c r="B21" s="252" t="s">
        <v>834</v>
      </c>
      <c r="C21" s="480">
        <v>3292</v>
      </c>
      <c r="D21" s="480">
        <v>1728</v>
      </c>
      <c r="E21" s="480">
        <v>65</v>
      </c>
      <c r="F21" s="480">
        <v>15</v>
      </c>
      <c r="G21" s="480">
        <v>1648</v>
      </c>
    </row>
    <row r="22" spans="1:7" s="157" customFormat="1" ht="15" customHeight="1" x14ac:dyDescent="0.25">
      <c r="A22" s="250">
        <v>14</v>
      </c>
      <c r="B22" s="252" t="s">
        <v>835</v>
      </c>
      <c r="C22" s="480">
        <v>5866</v>
      </c>
      <c r="D22" s="480">
        <v>8</v>
      </c>
      <c r="E22" s="480">
        <v>8</v>
      </c>
      <c r="F22" s="480">
        <v>0</v>
      </c>
      <c r="G22" s="480">
        <v>0</v>
      </c>
    </row>
    <row r="23" spans="1:7" ht="15" customHeight="1" x14ac:dyDescent="0.2">
      <c r="A23" s="250">
        <v>15</v>
      </c>
      <c r="B23" s="252" t="s">
        <v>836</v>
      </c>
      <c r="C23" s="478">
        <v>5911</v>
      </c>
      <c r="D23" s="478">
        <v>0</v>
      </c>
      <c r="E23" s="478">
        <v>0</v>
      </c>
      <c r="F23" s="478">
        <v>0</v>
      </c>
      <c r="G23" s="478">
        <v>0</v>
      </c>
    </row>
    <row r="24" spans="1:7" ht="15" customHeight="1" x14ac:dyDescent="0.2">
      <c r="A24" s="250">
        <v>16</v>
      </c>
      <c r="B24" s="252" t="s">
        <v>837</v>
      </c>
      <c r="C24" s="478">
        <v>6533</v>
      </c>
      <c r="D24" s="478">
        <v>3139</v>
      </c>
      <c r="E24" s="478">
        <v>1106</v>
      </c>
      <c r="F24" s="478">
        <v>89</v>
      </c>
      <c r="G24" s="479">
        <v>1944</v>
      </c>
    </row>
    <row r="25" spans="1:7" ht="15" customHeight="1" x14ac:dyDescent="0.2">
      <c r="A25" s="250">
        <v>17</v>
      </c>
      <c r="B25" s="252" t="s">
        <v>838</v>
      </c>
      <c r="C25" s="478">
        <v>4126</v>
      </c>
      <c r="D25" s="478">
        <v>504</v>
      </c>
      <c r="E25" s="478">
        <v>85</v>
      </c>
      <c r="F25" s="478">
        <v>51</v>
      </c>
      <c r="G25" s="478">
        <v>368</v>
      </c>
    </row>
    <row r="26" spans="1:7" ht="15" customHeight="1" x14ac:dyDescent="0.2">
      <c r="A26" s="250">
        <v>18</v>
      </c>
      <c r="B26" s="252" t="s">
        <v>839</v>
      </c>
      <c r="C26" s="478">
        <v>5899</v>
      </c>
      <c r="D26" s="478">
        <v>127</v>
      </c>
      <c r="E26" s="478">
        <v>127</v>
      </c>
      <c r="F26" s="478">
        <v>0</v>
      </c>
      <c r="G26" s="478">
        <v>0</v>
      </c>
    </row>
    <row r="27" spans="1:7" ht="15" customHeight="1" x14ac:dyDescent="0.2">
      <c r="A27" s="250">
        <v>19</v>
      </c>
      <c r="B27" s="252" t="s">
        <v>840</v>
      </c>
      <c r="C27" s="478">
        <v>6223</v>
      </c>
      <c r="D27" s="478">
        <v>1776</v>
      </c>
      <c r="E27" s="478">
        <v>321</v>
      </c>
      <c r="F27" s="478">
        <v>513</v>
      </c>
      <c r="G27" s="478">
        <v>942</v>
      </c>
    </row>
    <row r="28" spans="1:7" ht="15" customHeight="1" x14ac:dyDescent="0.2">
      <c r="A28" s="250">
        <v>20</v>
      </c>
      <c r="B28" s="252" t="s">
        <v>841</v>
      </c>
      <c r="C28" s="478">
        <v>4387</v>
      </c>
      <c r="D28" s="478">
        <v>4247</v>
      </c>
      <c r="E28" s="478">
        <v>3927</v>
      </c>
      <c r="F28" s="478">
        <v>0</v>
      </c>
      <c r="G28" s="478">
        <v>0</v>
      </c>
    </row>
    <row r="29" spans="1:7" ht="15" customHeight="1" x14ac:dyDescent="0.2">
      <c r="A29" s="250">
        <v>21</v>
      </c>
      <c r="B29" s="252" t="s">
        <v>842</v>
      </c>
      <c r="C29" s="478">
        <v>806</v>
      </c>
      <c r="D29" s="478">
        <v>116</v>
      </c>
      <c r="E29" s="478">
        <v>0</v>
      </c>
      <c r="F29" s="478">
        <v>58</v>
      </c>
      <c r="G29" s="478">
        <v>58</v>
      </c>
    </row>
    <row r="30" spans="1:7" ht="15" customHeight="1" x14ac:dyDescent="0.2">
      <c r="A30" s="250">
        <v>22</v>
      </c>
      <c r="B30" s="252" t="s">
        <v>843</v>
      </c>
      <c r="C30" s="478">
        <v>1691</v>
      </c>
      <c r="D30" s="478">
        <v>20</v>
      </c>
      <c r="E30" s="478">
        <v>20</v>
      </c>
      <c r="F30" s="478">
        <v>0</v>
      </c>
      <c r="G30" s="478">
        <v>0</v>
      </c>
    </row>
    <row r="31" spans="1:7" ht="15" customHeight="1" x14ac:dyDescent="0.2">
      <c r="A31" s="250">
        <v>23</v>
      </c>
      <c r="B31" s="252" t="s">
        <v>844</v>
      </c>
      <c r="C31" s="478">
        <v>2336</v>
      </c>
      <c r="D31" s="478">
        <v>258</v>
      </c>
      <c r="E31" s="478">
        <v>25</v>
      </c>
      <c r="F31" s="478">
        <v>30</v>
      </c>
      <c r="G31" s="478">
        <v>203</v>
      </c>
    </row>
    <row r="32" spans="1:7" ht="15" customHeight="1" x14ac:dyDescent="0.2">
      <c r="A32" s="253">
        <v>24</v>
      </c>
      <c r="B32" s="252" t="s">
        <v>845</v>
      </c>
      <c r="C32" s="478">
        <v>0</v>
      </c>
      <c r="D32" s="478">
        <v>0</v>
      </c>
      <c r="E32" s="478">
        <v>0</v>
      </c>
      <c r="F32" s="478">
        <v>0</v>
      </c>
      <c r="G32" s="478">
        <v>0</v>
      </c>
    </row>
    <row r="33" spans="1:9" ht="15" customHeight="1" x14ac:dyDescent="0.2">
      <c r="A33" s="822" t="s">
        <v>16</v>
      </c>
      <c r="B33" s="823"/>
      <c r="C33" s="379">
        <f t="shared" ref="C33:G33" si="0">SUM(C9:C32)</f>
        <v>83690</v>
      </c>
      <c r="D33" s="379">
        <f t="shared" si="0"/>
        <v>15838</v>
      </c>
      <c r="E33" s="379">
        <f t="shared" si="0"/>
        <v>6025</v>
      </c>
      <c r="F33" s="379">
        <f t="shared" si="0"/>
        <v>941</v>
      </c>
      <c r="G33" s="379">
        <f t="shared" si="0"/>
        <v>8557</v>
      </c>
    </row>
    <row r="35" spans="1:9" x14ac:dyDescent="0.2">
      <c r="A35" s="162"/>
    </row>
    <row r="36" spans="1:9" x14ac:dyDescent="0.2">
      <c r="F36" s="377"/>
    </row>
    <row r="38" spans="1:9" ht="15" customHeight="1" x14ac:dyDescent="0.2">
      <c r="A38" s="10" t="s">
        <v>1117</v>
      </c>
      <c r="B38" s="237"/>
      <c r="C38" s="936" t="s">
        <v>1120</v>
      </c>
      <c r="D38" s="936"/>
      <c r="E38" s="749" t="s">
        <v>1116</v>
      </c>
      <c r="F38" s="749"/>
      <c r="G38" s="749"/>
      <c r="H38" s="27"/>
      <c r="I38" s="27"/>
    </row>
    <row r="39" spans="1:9" ht="15" customHeight="1" x14ac:dyDescent="0.2">
      <c r="A39" s="237"/>
      <c r="B39" s="237"/>
      <c r="C39" s="936" t="s">
        <v>1121</v>
      </c>
      <c r="D39" s="936"/>
      <c r="E39" s="832" t="s">
        <v>1115</v>
      </c>
      <c r="F39" s="832"/>
      <c r="G39" s="832"/>
      <c r="H39" s="660"/>
      <c r="I39" s="660"/>
    </row>
    <row r="40" spans="1:9" ht="15" customHeight="1" x14ac:dyDescent="0.2">
      <c r="A40" s="237"/>
      <c r="B40" s="237"/>
      <c r="C40" s="936" t="s">
        <v>1122</v>
      </c>
      <c r="D40" s="936"/>
      <c r="E40" s="651"/>
      <c r="F40" s="651"/>
      <c r="G40" s="651"/>
    </row>
    <row r="41" spans="1:9" x14ac:dyDescent="0.2">
      <c r="C41" s="237"/>
      <c r="D41" s="237"/>
      <c r="E41" s="27"/>
      <c r="F41" s="27"/>
      <c r="G41" s="27"/>
    </row>
    <row r="42" spans="1:9" x14ac:dyDescent="0.2">
      <c r="A42" s="237"/>
      <c r="B42" s="237"/>
      <c r="C42" s="237"/>
      <c r="D42" s="237"/>
      <c r="E42" s="237"/>
      <c r="F42" s="237"/>
      <c r="G42" s="237"/>
    </row>
  </sheetData>
  <mergeCells count="10">
    <mergeCell ref="C40:D40"/>
    <mergeCell ref="E39:G39"/>
    <mergeCell ref="A1:F1"/>
    <mergeCell ref="A2:G2"/>
    <mergeCell ref="A4:G4"/>
    <mergeCell ref="F6:G6"/>
    <mergeCell ref="A33:B33"/>
    <mergeCell ref="E38:G38"/>
    <mergeCell ref="C38:D38"/>
    <mergeCell ref="C39:D39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42"/>
  <sheetViews>
    <sheetView view="pageBreakPreview" zoomScale="85" zoomScaleNormal="100" zoomScaleSheetLayoutView="85" workbookViewId="0">
      <selection activeCell="F34" sqref="F34"/>
    </sheetView>
  </sheetViews>
  <sheetFormatPr defaultRowHeight="12.75" x14ac:dyDescent="0.2"/>
  <cols>
    <col min="1" max="1" width="8.28515625" style="545" customWidth="1"/>
    <col min="2" max="2" width="15" style="545" customWidth="1"/>
    <col min="3" max="3" width="8.7109375" style="545" customWidth="1"/>
    <col min="4" max="4" width="12.7109375" style="545" customWidth="1"/>
    <col min="5" max="5" width="10.5703125" style="545" customWidth="1"/>
    <col min="6" max="6" width="12.42578125" style="545" customWidth="1"/>
    <col min="7" max="7" width="7.5703125" style="545" customWidth="1"/>
    <col min="8" max="8" width="7.85546875" style="545" customWidth="1"/>
    <col min="9" max="9" width="10" style="545" customWidth="1"/>
    <col min="10" max="11" width="9.140625" style="545"/>
    <col min="12" max="12" width="10.85546875" style="545" customWidth="1"/>
    <col min="13" max="15" width="9.140625" style="545"/>
    <col min="16" max="16" width="11.28515625" style="545" customWidth="1"/>
    <col min="17" max="256" width="9.140625" style="545"/>
    <col min="257" max="257" width="8.28515625" style="545" customWidth="1"/>
    <col min="258" max="258" width="10.140625" style="545" customWidth="1"/>
    <col min="259" max="259" width="8.7109375" style="545" customWidth="1"/>
    <col min="260" max="260" width="12.7109375" style="545" customWidth="1"/>
    <col min="261" max="261" width="10.5703125" style="545" customWidth="1"/>
    <col min="262" max="262" width="12.42578125" style="545" customWidth="1"/>
    <col min="263" max="263" width="7.5703125" style="545" customWidth="1"/>
    <col min="264" max="264" width="7.85546875" style="545" customWidth="1"/>
    <col min="265" max="265" width="10" style="545" customWidth="1"/>
    <col min="266" max="267" width="9.140625" style="545"/>
    <col min="268" max="268" width="10.85546875" style="545" customWidth="1"/>
    <col min="269" max="512" width="9.140625" style="545"/>
    <col min="513" max="513" width="8.28515625" style="545" customWidth="1"/>
    <col min="514" max="514" width="10.140625" style="545" customWidth="1"/>
    <col min="515" max="515" width="8.7109375" style="545" customWidth="1"/>
    <col min="516" max="516" width="12.7109375" style="545" customWidth="1"/>
    <col min="517" max="517" width="10.5703125" style="545" customWidth="1"/>
    <col min="518" max="518" width="12.42578125" style="545" customWidth="1"/>
    <col min="519" max="519" width="7.5703125" style="545" customWidth="1"/>
    <col min="520" max="520" width="7.85546875" style="545" customWidth="1"/>
    <col min="521" max="521" width="10" style="545" customWidth="1"/>
    <col min="522" max="523" width="9.140625" style="545"/>
    <col min="524" max="524" width="10.85546875" style="545" customWidth="1"/>
    <col min="525" max="768" width="9.140625" style="545"/>
    <col min="769" max="769" width="8.28515625" style="545" customWidth="1"/>
    <col min="770" max="770" width="10.140625" style="545" customWidth="1"/>
    <col min="771" max="771" width="8.7109375" style="545" customWidth="1"/>
    <col min="772" max="772" width="12.7109375" style="545" customWidth="1"/>
    <col min="773" max="773" width="10.5703125" style="545" customWidth="1"/>
    <col min="774" max="774" width="12.42578125" style="545" customWidth="1"/>
    <col min="775" max="775" width="7.5703125" style="545" customWidth="1"/>
    <col min="776" max="776" width="7.85546875" style="545" customWidth="1"/>
    <col min="777" max="777" width="10" style="545" customWidth="1"/>
    <col min="778" max="779" width="9.140625" style="545"/>
    <col min="780" max="780" width="10.85546875" style="545" customWidth="1"/>
    <col min="781" max="1024" width="9.140625" style="545"/>
    <col min="1025" max="1025" width="8.28515625" style="545" customWidth="1"/>
    <col min="1026" max="1026" width="10.140625" style="545" customWidth="1"/>
    <col min="1027" max="1027" width="8.7109375" style="545" customWidth="1"/>
    <col min="1028" max="1028" width="12.7109375" style="545" customWidth="1"/>
    <col min="1029" max="1029" width="10.5703125" style="545" customWidth="1"/>
    <col min="1030" max="1030" width="12.42578125" style="545" customWidth="1"/>
    <col min="1031" max="1031" width="7.5703125" style="545" customWidth="1"/>
    <col min="1032" max="1032" width="7.85546875" style="545" customWidth="1"/>
    <col min="1033" max="1033" width="10" style="545" customWidth="1"/>
    <col min="1034" max="1035" width="9.140625" style="545"/>
    <col min="1036" max="1036" width="10.85546875" style="545" customWidth="1"/>
    <col min="1037" max="1280" width="9.140625" style="545"/>
    <col min="1281" max="1281" width="8.28515625" style="545" customWidth="1"/>
    <col min="1282" max="1282" width="10.140625" style="545" customWidth="1"/>
    <col min="1283" max="1283" width="8.7109375" style="545" customWidth="1"/>
    <col min="1284" max="1284" width="12.7109375" style="545" customWidth="1"/>
    <col min="1285" max="1285" width="10.5703125" style="545" customWidth="1"/>
    <col min="1286" max="1286" width="12.42578125" style="545" customWidth="1"/>
    <col min="1287" max="1287" width="7.5703125" style="545" customWidth="1"/>
    <col min="1288" max="1288" width="7.85546875" style="545" customWidth="1"/>
    <col min="1289" max="1289" width="10" style="545" customWidth="1"/>
    <col min="1290" max="1291" width="9.140625" style="545"/>
    <col min="1292" max="1292" width="10.85546875" style="545" customWidth="1"/>
    <col min="1293" max="1536" width="9.140625" style="545"/>
    <col min="1537" max="1537" width="8.28515625" style="545" customWidth="1"/>
    <col min="1538" max="1538" width="10.140625" style="545" customWidth="1"/>
    <col min="1539" max="1539" width="8.7109375" style="545" customWidth="1"/>
    <col min="1540" max="1540" width="12.7109375" style="545" customWidth="1"/>
    <col min="1541" max="1541" width="10.5703125" style="545" customWidth="1"/>
    <col min="1542" max="1542" width="12.42578125" style="545" customWidth="1"/>
    <col min="1543" max="1543" width="7.5703125" style="545" customWidth="1"/>
    <col min="1544" max="1544" width="7.85546875" style="545" customWidth="1"/>
    <col min="1545" max="1545" width="10" style="545" customWidth="1"/>
    <col min="1546" max="1547" width="9.140625" style="545"/>
    <col min="1548" max="1548" width="10.85546875" style="545" customWidth="1"/>
    <col min="1549" max="1792" width="9.140625" style="545"/>
    <col min="1793" max="1793" width="8.28515625" style="545" customWidth="1"/>
    <col min="1794" max="1794" width="10.140625" style="545" customWidth="1"/>
    <col min="1795" max="1795" width="8.7109375" style="545" customWidth="1"/>
    <col min="1796" max="1796" width="12.7109375" style="545" customWidth="1"/>
    <col min="1797" max="1797" width="10.5703125" style="545" customWidth="1"/>
    <col min="1798" max="1798" width="12.42578125" style="545" customWidth="1"/>
    <col min="1799" max="1799" width="7.5703125" style="545" customWidth="1"/>
    <col min="1800" max="1800" width="7.85546875" style="545" customWidth="1"/>
    <col min="1801" max="1801" width="10" style="545" customWidth="1"/>
    <col min="1802" max="1803" width="9.140625" style="545"/>
    <col min="1804" max="1804" width="10.85546875" style="545" customWidth="1"/>
    <col min="1805" max="2048" width="9.140625" style="545"/>
    <col min="2049" max="2049" width="8.28515625" style="545" customWidth="1"/>
    <col min="2050" max="2050" width="10.140625" style="545" customWidth="1"/>
    <col min="2051" max="2051" width="8.7109375" style="545" customWidth="1"/>
    <col min="2052" max="2052" width="12.7109375" style="545" customWidth="1"/>
    <col min="2053" max="2053" width="10.5703125" style="545" customWidth="1"/>
    <col min="2054" max="2054" width="12.42578125" style="545" customWidth="1"/>
    <col min="2055" max="2055" width="7.5703125" style="545" customWidth="1"/>
    <col min="2056" max="2056" width="7.85546875" style="545" customWidth="1"/>
    <col min="2057" max="2057" width="10" style="545" customWidth="1"/>
    <col min="2058" max="2059" width="9.140625" style="545"/>
    <col min="2060" max="2060" width="10.85546875" style="545" customWidth="1"/>
    <col min="2061" max="2304" width="9.140625" style="545"/>
    <col min="2305" max="2305" width="8.28515625" style="545" customWidth="1"/>
    <col min="2306" max="2306" width="10.140625" style="545" customWidth="1"/>
    <col min="2307" max="2307" width="8.7109375" style="545" customWidth="1"/>
    <col min="2308" max="2308" width="12.7109375" style="545" customWidth="1"/>
    <col min="2309" max="2309" width="10.5703125" style="545" customWidth="1"/>
    <col min="2310" max="2310" width="12.42578125" style="545" customWidth="1"/>
    <col min="2311" max="2311" width="7.5703125" style="545" customWidth="1"/>
    <col min="2312" max="2312" width="7.85546875" style="545" customWidth="1"/>
    <col min="2313" max="2313" width="10" style="545" customWidth="1"/>
    <col min="2314" max="2315" width="9.140625" style="545"/>
    <col min="2316" max="2316" width="10.85546875" style="545" customWidth="1"/>
    <col min="2317" max="2560" width="9.140625" style="545"/>
    <col min="2561" max="2561" width="8.28515625" style="545" customWidth="1"/>
    <col min="2562" max="2562" width="10.140625" style="545" customWidth="1"/>
    <col min="2563" max="2563" width="8.7109375" style="545" customWidth="1"/>
    <col min="2564" max="2564" width="12.7109375" style="545" customWidth="1"/>
    <col min="2565" max="2565" width="10.5703125" style="545" customWidth="1"/>
    <col min="2566" max="2566" width="12.42578125" style="545" customWidth="1"/>
    <col min="2567" max="2567" width="7.5703125" style="545" customWidth="1"/>
    <col min="2568" max="2568" width="7.85546875" style="545" customWidth="1"/>
    <col min="2569" max="2569" width="10" style="545" customWidth="1"/>
    <col min="2570" max="2571" width="9.140625" style="545"/>
    <col min="2572" max="2572" width="10.85546875" style="545" customWidth="1"/>
    <col min="2573" max="2816" width="9.140625" style="545"/>
    <col min="2817" max="2817" width="8.28515625" style="545" customWidth="1"/>
    <col min="2818" max="2818" width="10.140625" style="545" customWidth="1"/>
    <col min="2819" max="2819" width="8.7109375" style="545" customWidth="1"/>
    <col min="2820" max="2820" width="12.7109375" style="545" customWidth="1"/>
    <col min="2821" max="2821" width="10.5703125" style="545" customWidth="1"/>
    <col min="2822" max="2822" width="12.42578125" style="545" customWidth="1"/>
    <col min="2823" max="2823" width="7.5703125" style="545" customWidth="1"/>
    <col min="2824" max="2824" width="7.85546875" style="545" customWidth="1"/>
    <col min="2825" max="2825" width="10" style="545" customWidth="1"/>
    <col min="2826" max="2827" width="9.140625" style="545"/>
    <col min="2828" max="2828" width="10.85546875" style="545" customWidth="1"/>
    <col min="2829" max="3072" width="9.140625" style="545"/>
    <col min="3073" max="3073" width="8.28515625" style="545" customWidth="1"/>
    <col min="3074" max="3074" width="10.140625" style="545" customWidth="1"/>
    <col min="3075" max="3075" width="8.7109375" style="545" customWidth="1"/>
    <col min="3076" max="3076" width="12.7109375" style="545" customWidth="1"/>
    <col min="3077" max="3077" width="10.5703125" style="545" customWidth="1"/>
    <col min="3078" max="3078" width="12.42578125" style="545" customWidth="1"/>
    <col min="3079" max="3079" width="7.5703125" style="545" customWidth="1"/>
    <col min="3080" max="3080" width="7.85546875" style="545" customWidth="1"/>
    <col min="3081" max="3081" width="10" style="545" customWidth="1"/>
    <col min="3082" max="3083" width="9.140625" style="545"/>
    <col min="3084" max="3084" width="10.85546875" style="545" customWidth="1"/>
    <col min="3085" max="3328" width="9.140625" style="545"/>
    <col min="3329" max="3329" width="8.28515625" style="545" customWidth="1"/>
    <col min="3330" max="3330" width="10.140625" style="545" customWidth="1"/>
    <col min="3331" max="3331" width="8.7109375" style="545" customWidth="1"/>
    <col min="3332" max="3332" width="12.7109375" style="545" customWidth="1"/>
    <col min="3333" max="3333" width="10.5703125" style="545" customWidth="1"/>
    <col min="3334" max="3334" width="12.42578125" style="545" customWidth="1"/>
    <col min="3335" max="3335" width="7.5703125" style="545" customWidth="1"/>
    <col min="3336" max="3336" width="7.85546875" style="545" customWidth="1"/>
    <col min="3337" max="3337" width="10" style="545" customWidth="1"/>
    <col min="3338" max="3339" width="9.140625" style="545"/>
    <col min="3340" max="3340" width="10.85546875" style="545" customWidth="1"/>
    <col min="3341" max="3584" width="9.140625" style="545"/>
    <col min="3585" max="3585" width="8.28515625" style="545" customWidth="1"/>
    <col min="3586" max="3586" width="10.140625" style="545" customWidth="1"/>
    <col min="3587" max="3587" width="8.7109375" style="545" customWidth="1"/>
    <col min="3588" max="3588" width="12.7109375" style="545" customWidth="1"/>
    <col min="3589" max="3589" width="10.5703125" style="545" customWidth="1"/>
    <col min="3590" max="3590" width="12.42578125" style="545" customWidth="1"/>
    <col min="3591" max="3591" width="7.5703125" style="545" customWidth="1"/>
    <col min="3592" max="3592" width="7.85546875" style="545" customWidth="1"/>
    <col min="3593" max="3593" width="10" style="545" customWidth="1"/>
    <col min="3594" max="3595" width="9.140625" style="545"/>
    <col min="3596" max="3596" width="10.85546875" style="545" customWidth="1"/>
    <col min="3597" max="3840" width="9.140625" style="545"/>
    <col min="3841" max="3841" width="8.28515625" style="545" customWidth="1"/>
    <col min="3842" max="3842" width="10.140625" style="545" customWidth="1"/>
    <col min="3843" max="3843" width="8.7109375" style="545" customWidth="1"/>
    <col min="3844" max="3844" width="12.7109375" style="545" customWidth="1"/>
    <col min="3845" max="3845" width="10.5703125" style="545" customWidth="1"/>
    <col min="3846" max="3846" width="12.42578125" style="545" customWidth="1"/>
    <col min="3847" max="3847" width="7.5703125" style="545" customWidth="1"/>
    <col min="3848" max="3848" width="7.85546875" style="545" customWidth="1"/>
    <col min="3849" max="3849" width="10" style="545" customWidth="1"/>
    <col min="3850" max="3851" width="9.140625" style="545"/>
    <col min="3852" max="3852" width="10.85546875" style="545" customWidth="1"/>
    <col min="3853" max="4096" width="9.140625" style="545"/>
    <col min="4097" max="4097" width="8.28515625" style="545" customWidth="1"/>
    <col min="4098" max="4098" width="10.140625" style="545" customWidth="1"/>
    <col min="4099" max="4099" width="8.7109375" style="545" customWidth="1"/>
    <col min="4100" max="4100" width="12.7109375" style="545" customWidth="1"/>
    <col min="4101" max="4101" width="10.5703125" style="545" customWidth="1"/>
    <col min="4102" max="4102" width="12.42578125" style="545" customWidth="1"/>
    <col min="4103" max="4103" width="7.5703125" style="545" customWidth="1"/>
    <col min="4104" max="4104" width="7.85546875" style="545" customWidth="1"/>
    <col min="4105" max="4105" width="10" style="545" customWidth="1"/>
    <col min="4106" max="4107" width="9.140625" style="545"/>
    <col min="4108" max="4108" width="10.85546875" style="545" customWidth="1"/>
    <col min="4109" max="4352" width="9.140625" style="545"/>
    <col min="4353" max="4353" width="8.28515625" style="545" customWidth="1"/>
    <col min="4354" max="4354" width="10.140625" style="545" customWidth="1"/>
    <col min="4355" max="4355" width="8.7109375" style="545" customWidth="1"/>
    <col min="4356" max="4356" width="12.7109375" style="545" customWidth="1"/>
    <col min="4357" max="4357" width="10.5703125" style="545" customWidth="1"/>
    <col min="4358" max="4358" width="12.42578125" style="545" customWidth="1"/>
    <col min="4359" max="4359" width="7.5703125" style="545" customWidth="1"/>
    <col min="4360" max="4360" width="7.85546875" style="545" customWidth="1"/>
    <col min="4361" max="4361" width="10" style="545" customWidth="1"/>
    <col min="4362" max="4363" width="9.140625" style="545"/>
    <col min="4364" max="4364" width="10.85546875" style="545" customWidth="1"/>
    <col min="4365" max="4608" width="9.140625" style="545"/>
    <col min="4609" max="4609" width="8.28515625" style="545" customWidth="1"/>
    <col min="4610" max="4610" width="10.140625" style="545" customWidth="1"/>
    <col min="4611" max="4611" width="8.7109375" style="545" customWidth="1"/>
    <col min="4612" max="4612" width="12.7109375" style="545" customWidth="1"/>
    <col min="4613" max="4613" width="10.5703125" style="545" customWidth="1"/>
    <col min="4614" max="4614" width="12.42578125" style="545" customWidth="1"/>
    <col min="4615" max="4615" width="7.5703125" style="545" customWidth="1"/>
    <col min="4616" max="4616" width="7.85546875" style="545" customWidth="1"/>
    <col min="4617" max="4617" width="10" style="545" customWidth="1"/>
    <col min="4618" max="4619" width="9.140625" style="545"/>
    <col min="4620" max="4620" width="10.85546875" style="545" customWidth="1"/>
    <col min="4621" max="4864" width="9.140625" style="545"/>
    <col min="4865" max="4865" width="8.28515625" style="545" customWidth="1"/>
    <col min="4866" max="4866" width="10.140625" style="545" customWidth="1"/>
    <col min="4867" max="4867" width="8.7109375" style="545" customWidth="1"/>
    <col min="4868" max="4868" width="12.7109375" style="545" customWidth="1"/>
    <col min="4869" max="4869" width="10.5703125" style="545" customWidth="1"/>
    <col min="4870" max="4870" width="12.42578125" style="545" customWidth="1"/>
    <col min="4871" max="4871" width="7.5703125" style="545" customWidth="1"/>
    <col min="4872" max="4872" width="7.85546875" style="545" customWidth="1"/>
    <col min="4873" max="4873" width="10" style="545" customWidth="1"/>
    <col min="4874" max="4875" width="9.140625" style="545"/>
    <col min="4876" max="4876" width="10.85546875" style="545" customWidth="1"/>
    <col min="4877" max="5120" width="9.140625" style="545"/>
    <col min="5121" max="5121" width="8.28515625" style="545" customWidth="1"/>
    <col min="5122" max="5122" width="10.140625" style="545" customWidth="1"/>
    <col min="5123" max="5123" width="8.7109375" style="545" customWidth="1"/>
    <col min="5124" max="5124" width="12.7109375" style="545" customWidth="1"/>
    <col min="5125" max="5125" width="10.5703125" style="545" customWidth="1"/>
    <col min="5126" max="5126" width="12.42578125" style="545" customWidth="1"/>
    <col min="5127" max="5127" width="7.5703125" style="545" customWidth="1"/>
    <col min="5128" max="5128" width="7.85546875" style="545" customWidth="1"/>
    <col min="5129" max="5129" width="10" style="545" customWidth="1"/>
    <col min="5130" max="5131" width="9.140625" style="545"/>
    <col min="5132" max="5132" width="10.85546875" style="545" customWidth="1"/>
    <col min="5133" max="5376" width="9.140625" style="545"/>
    <col min="5377" max="5377" width="8.28515625" style="545" customWidth="1"/>
    <col min="5378" max="5378" width="10.140625" style="545" customWidth="1"/>
    <col min="5379" max="5379" width="8.7109375" style="545" customWidth="1"/>
    <col min="5380" max="5380" width="12.7109375" style="545" customWidth="1"/>
    <col min="5381" max="5381" width="10.5703125" style="545" customWidth="1"/>
    <col min="5382" max="5382" width="12.42578125" style="545" customWidth="1"/>
    <col min="5383" max="5383" width="7.5703125" style="545" customWidth="1"/>
    <col min="5384" max="5384" width="7.85546875" style="545" customWidth="1"/>
    <col min="5385" max="5385" width="10" style="545" customWidth="1"/>
    <col min="5386" max="5387" width="9.140625" style="545"/>
    <col min="5388" max="5388" width="10.85546875" style="545" customWidth="1"/>
    <col min="5389" max="5632" width="9.140625" style="545"/>
    <col min="5633" max="5633" width="8.28515625" style="545" customWidth="1"/>
    <col min="5634" max="5634" width="10.140625" style="545" customWidth="1"/>
    <col min="5635" max="5635" width="8.7109375" style="545" customWidth="1"/>
    <col min="5636" max="5636" width="12.7109375" style="545" customWidth="1"/>
    <col min="5637" max="5637" width="10.5703125" style="545" customWidth="1"/>
    <col min="5638" max="5638" width="12.42578125" style="545" customWidth="1"/>
    <col min="5639" max="5639" width="7.5703125" style="545" customWidth="1"/>
    <col min="5640" max="5640" width="7.85546875" style="545" customWidth="1"/>
    <col min="5641" max="5641" width="10" style="545" customWidth="1"/>
    <col min="5642" max="5643" width="9.140625" style="545"/>
    <col min="5644" max="5644" width="10.85546875" style="545" customWidth="1"/>
    <col min="5645" max="5888" width="9.140625" style="545"/>
    <col min="5889" max="5889" width="8.28515625" style="545" customWidth="1"/>
    <col min="5890" max="5890" width="10.140625" style="545" customWidth="1"/>
    <col min="5891" max="5891" width="8.7109375" style="545" customWidth="1"/>
    <col min="5892" max="5892" width="12.7109375" style="545" customWidth="1"/>
    <col min="5893" max="5893" width="10.5703125" style="545" customWidth="1"/>
    <col min="5894" max="5894" width="12.42578125" style="545" customWidth="1"/>
    <col min="5895" max="5895" width="7.5703125" style="545" customWidth="1"/>
    <col min="5896" max="5896" width="7.85546875" style="545" customWidth="1"/>
    <col min="5897" max="5897" width="10" style="545" customWidth="1"/>
    <col min="5898" max="5899" width="9.140625" style="545"/>
    <col min="5900" max="5900" width="10.85546875" style="545" customWidth="1"/>
    <col min="5901" max="6144" width="9.140625" style="545"/>
    <col min="6145" max="6145" width="8.28515625" style="545" customWidth="1"/>
    <col min="6146" max="6146" width="10.140625" style="545" customWidth="1"/>
    <col min="6147" max="6147" width="8.7109375" style="545" customWidth="1"/>
    <col min="6148" max="6148" width="12.7109375" style="545" customWidth="1"/>
    <col min="6149" max="6149" width="10.5703125" style="545" customWidth="1"/>
    <col min="6150" max="6150" width="12.42578125" style="545" customWidth="1"/>
    <col min="6151" max="6151" width="7.5703125" style="545" customWidth="1"/>
    <col min="6152" max="6152" width="7.85546875" style="545" customWidth="1"/>
    <col min="6153" max="6153" width="10" style="545" customWidth="1"/>
    <col min="6154" max="6155" width="9.140625" style="545"/>
    <col min="6156" max="6156" width="10.85546875" style="545" customWidth="1"/>
    <col min="6157" max="6400" width="9.140625" style="545"/>
    <col min="6401" max="6401" width="8.28515625" style="545" customWidth="1"/>
    <col min="6402" max="6402" width="10.140625" style="545" customWidth="1"/>
    <col min="6403" max="6403" width="8.7109375" style="545" customWidth="1"/>
    <col min="6404" max="6404" width="12.7109375" style="545" customWidth="1"/>
    <col min="6405" max="6405" width="10.5703125" style="545" customWidth="1"/>
    <col min="6406" max="6406" width="12.42578125" style="545" customWidth="1"/>
    <col min="6407" max="6407" width="7.5703125" style="545" customWidth="1"/>
    <col min="6408" max="6408" width="7.85546875" style="545" customWidth="1"/>
    <col min="6409" max="6409" width="10" style="545" customWidth="1"/>
    <col min="6410" max="6411" width="9.140625" style="545"/>
    <col min="6412" max="6412" width="10.85546875" style="545" customWidth="1"/>
    <col min="6413" max="6656" width="9.140625" style="545"/>
    <col min="6657" max="6657" width="8.28515625" style="545" customWidth="1"/>
    <col min="6658" max="6658" width="10.140625" style="545" customWidth="1"/>
    <col min="6659" max="6659" width="8.7109375" style="545" customWidth="1"/>
    <col min="6660" max="6660" width="12.7109375" style="545" customWidth="1"/>
    <col min="6661" max="6661" width="10.5703125" style="545" customWidth="1"/>
    <col min="6662" max="6662" width="12.42578125" style="545" customWidth="1"/>
    <col min="6663" max="6663" width="7.5703125" style="545" customWidth="1"/>
    <col min="6664" max="6664" width="7.85546875" style="545" customWidth="1"/>
    <col min="6665" max="6665" width="10" style="545" customWidth="1"/>
    <col min="6666" max="6667" width="9.140625" style="545"/>
    <col min="6668" max="6668" width="10.85546875" style="545" customWidth="1"/>
    <col min="6669" max="6912" width="9.140625" style="545"/>
    <col min="6913" max="6913" width="8.28515625" style="545" customWidth="1"/>
    <col min="6914" max="6914" width="10.140625" style="545" customWidth="1"/>
    <col min="6915" max="6915" width="8.7109375" style="545" customWidth="1"/>
    <col min="6916" max="6916" width="12.7109375" style="545" customWidth="1"/>
    <col min="6917" max="6917" width="10.5703125" style="545" customWidth="1"/>
    <col min="6918" max="6918" width="12.42578125" style="545" customWidth="1"/>
    <col min="6919" max="6919" width="7.5703125" style="545" customWidth="1"/>
    <col min="6920" max="6920" width="7.85546875" style="545" customWidth="1"/>
    <col min="6921" max="6921" width="10" style="545" customWidth="1"/>
    <col min="6922" max="6923" width="9.140625" style="545"/>
    <col min="6924" max="6924" width="10.85546875" style="545" customWidth="1"/>
    <col min="6925" max="7168" width="9.140625" style="545"/>
    <col min="7169" max="7169" width="8.28515625" style="545" customWidth="1"/>
    <col min="7170" max="7170" width="10.140625" style="545" customWidth="1"/>
    <col min="7171" max="7171" width="8.7109375" style="545" customWidth="1"/>
    <col min="7172" max="7172" width="12.7109375" style="545" customWidth="1"/>
    <col min="7173" max="7173" width="10.5703125" style="545" customWidth="1"/>
    <col min="7174" max="7174" width="12.42578125" style="545" customWidth="1"/>
    <col min="7175" max="7175" width="7.5703125" style="545" customWidth="1"/>
    <col min="7176" max="7176" width="7.85546875" style="545" customWidth="1"/>
    <col min="7177" max="7177" width="10" style="545" customWidth="1"/>
    <col min="7178" max="7179" width="9.140625" style="545"/>
    <col min="7180" max="7180" width="10.85546875" style="545" customWidth="1"/>
    <col min="7181" max="7424" width="9.140625" style="545"/>
    <col min="7425" max="7425" width="8.28515625" style="545" customWidth="1"/>
    <col min="7426" max="7426" width="10.140625" style="545" customWidth="1"/>
    <col min="7427" max="7427" width="8.7109375" style="545" customWidth="1"/>
    <col min="7428" max="7428" width="12.7109375" style="545" customWidth="1"/>
    <col min="7429" max="7429" width="10.5703125" style="545" customWidth="1"/>
    <col min="7430" max="7430" width="12.42578125" style="545" customWidth="1"/>
    <col min="7431" max="7431" width="7.5703125" style="545" customWidth="1"/>
    <col min="7432" max="7432" width="7.85546875" style="545" customWidth="1"/>
    <col min="7433" max="7433" width="10" style="545" customWidth="1"/>
    <col min="7434" max="7435" width="9.140625" style="545"/>
    <col min="7436" max="7436" width="10.85546875" style="545" customWidth="1"/>
    <col min="7437" max="7680" width="9.140625" style="545"/>
    <col min="7681" max="7681" width="8.28515625" style="545" customWidth="1"/>
    <col min="7682" max="7682" width="10.140625" style="545" customWidth="1"/>
    <col min="7683" max="7683" width="8.7109375" style="545" customWidth="1"/>
    <col min="7684" max="7684" width="12.7109375" style="545" customWidth="1"/>
    <col min="7685" max="7685" width="10.5703125" style="545" customWidth="1"/>
    <col min="7686" max="7686" width="12.42578125" style="545" customWidth="1"/>
    <col min="7687" max="7687" width="7.5703125" style="545" customWidth="1"/>
    <col min="7688" max="7688" width="7.85546875" style="545" customWidth="1"/>
    <col min="7689" max="7689" width="10" style="545" customWidth="1"/>
    <col min="7690" max="7691" width="9.140625" style="545"/>
    <col min="7692" max="7692" width="10.85546875" style="545" customWidth="1"/>
    <col min="7693" max="7936" width="9.140625" style="545"/>
    <col min="7937" max="7937" width="8.28515625" style="545" customWidth="1"/>
    <col min="7938" max="7938" width="10.140625" style="545" customWidth="1"/>
    <col min="7939" max="7939" width="8.7109375" style="545" customWidth="1"/>
    <col min="7940" max="7940" width="12.7109375" style="545" customWidth="1"/>
    <col min="7941" max="7941" width="10.5703125" style="545" customWidth="1"/>
    <col min="7942" max="7942" width="12.42578125" style="545" customWidth="1"/>
    <col min="7943" max="7943" width="7.5703125" style="545" customWidth="1"/>
    <col min="7944" max="7944" width="7.85546875" style="545" customWidth="1"/>
    <col min="7945" max="7945" width="10" style="545" customWidth="1"/>
    <col min="7946" max="7947" width="9.140625" style="545"/>
    <col min="7948" max="7948" width="10.85546875" style="545" customWidth="1"/>
    <col min="7949" max="8192" width="9.140625" style="545"/>
    <col min="8193" max="8193" width="8.28515625" style="545" customWidth="1"/>
    <col min="8194" max="8194" width="10.140625" style="545" customWidth="1"/>
    <col min="8195" max="8195" width="8.7109375" style="545" customWidth="1"/>
    <col min="8196" max="8196" width="12.7109375" style="545" customWidth="1"/>
    <col min="8197" max="8197" width="10.5703125" style="545" customWidth="1"/>
    <col min="8198" max="8198" width="12.42578125" style="545" customWidth="1"/>
    <col min="8199" max="8199" width="7.5703125" style="545" customWidth="1"/>
    <col min="8200" max="8200" width="7.85546875" style="545" customWidth="1"/>
    <col min="8201" max="8201" width="10" style="545" customWidth="1"/>
    <col min="8202" max="8203" width="9.140625" style="545"/>
    <col min="8204" max="8204" width="10.85546875" style="545" customWidth="1"/>
    <col min="8205" max="8448" width="9.140625" style="545"/>
    <col min="8449" max="8449" width="8.28515625" style="545" customWidth="1"/>
    <col min="8450" max="8450" width="10.140625" style="545" customWidth="1"/>
    <col min="8451" max="8451" width="8.7109375" style="545" customWidth="1"/>
    <col min="8452" max="8452" width="12.7109375" style="545" customWidth="1"/>
    <col min="8453" max="8453" width="10.5703125" style="545" customWidth="1"/>
    <col min="8454" max="8454" width="12.42578125" style="545" customWidth="1"/>
    <col min="8455" max="8455" width="7.5703125" style="545" customWidth="1"/>
    <col min="8456" max="8456" width="7.85546875" style="545" customWidth="1"/>
    <col min="8457" max="8457" width="10" style="545" customWidth="1"/>
    <col min="8458" max="8459" width="9.140625" style="545"/>
    <col min="8460" max="8460" width="10.85546875" style="545" customWidth="1"/>
    <col min="8461" max="8704" width="9.140625" style="545"/>
    <col min="8705" max="8705" width="8.28515625" style="545" customWidth="1"/>
    <col min="8706" max="8706" width="10.140625" style="545" customWidth="1"/>
    <col min="8707" max="8707" width="8.7109375" style="545" customWidth="1"/>
    <col min="8708" max="8708" width="12.7109375" style="545" customWidth="1"/>
    <col min="8709" max="8709" width="10.5703125" style="545" customWidth="1"/>
    <col min="8710" max="8710" width="12.42578125" style="545" customWidth="1"/>
    <col min="8711" max="8711" width="7.5703125" style="545" customWidth="1"/>
    <col min="8712" max="8712" width="7.85546875" style="545" customWidth="1"/>
    <col min="8713" max="8713" width="10" style="545" customWidth="1"/>
    <col min="8714" max="8715" width="9.140625" style="545"/>
    <col min="8716" max="8716" width="10.85546875" style="545" customWidth="1"/>
    <col min="8717" max="8960" width="9.140625" style="545"/>
    <col min="8961" max="8961" width="8.28515625" style="545" customWidth="1"/>
    <col min="8962" max="8962" width="10.140625" style="545" customWidth="1"/>
    <col min="8963" max="8963" width="8.7109375" style="545" customWidth="1"/>
    <col min="8964" max="8964" width="12.7109375" style="545" customWidth="1"/>
    <col min="8965" max="8965" width="10.5703125" style="545" customWidth="1"/>
    <col min="8966" max="8966" width="12.42578125" style="545" customWidth="1"/>
    <col min="8967" max="8967" width="7.5703125" style="545" customWidth="1"/>
    <col min="8968" max="8968" width="7.85546875" style="545" customWidth="1"/>
    <col min="8969" max="8969" width="10" style="545" customWidth="1"/>
    <col min="8970" max="8971" width="9.140625" style="545"/>
    <col min="8972" max="8972" width="10.85546875" style="545" customWidth="1"/>
    <col min="8973" max="9216" width="9.140625" style="545"/>
    <col min="9217" max="9217" width="8.28515625" style="545" customWidth="1"/>
    <col min="9218" max="9218" width="10.140625" style="545" customWidth="1"/>
    <col min="9219" max="9219" width="8.7109375" style="545" customWidth="1"/>
    <col min="9220" max="9220" width="12.7109375" style="545" customWidth="1"/>
    <col min="9221" max="9221" width="10.5703125" style="545" customWidth="1"/>
    <col min="9222" max="9222" width="12.42578125" style="545" customWidth="1"/>
    <col min="9223" max="9223" width="7.5703125" style="545" customWidth="1"/>
    <col min="9224" max="9224" width="7.85546875" style="545" customWidth="1"/>
    <col min="9225" max="9225" width="10" style="545" customWidth="1"/>
    <col min="9226" max="9227" width="9.140625" style="545"/>
    <col min="9228" max="9228" width="10.85546875" style="545" customWidth="1"/>
    <col min="9229" max="9472" width="9.140625" style="545"/>
    <col min="9473" max="9473" width="8.28515625" style="545" customWidth="1"/>
    <col min="9474" max="9474" width="10.140625" style="545" customWidth="1"/>
    <col min="9475" max="9475" width="8.7109375" style="545" customWidth="1"/>
    <col min="9476" max="9476" width="12.7109375" style="545" customWidth="1"/>
    <col min="9477" max="9477" width="10.5703125" style="545" customWidth="1"/>
    <col min="9478" max="9478" width="12.42578125" style="545" customWidth="1"/>
    <col min="9479" max="9479" width="7.5703125" style="545" customWidth="1"/>
    <col min="9480" max="9480" width="7.85546875" style="545" customWidth="1"/>
    <col min="9481" max="9481" width="10" style="545" customWidth="1"/>
    <col min="9482" max="9483" width="9.140625" style="545"/>
    <col min="9484" max="9484" width="10.85546875" style="545" customWidth="1"/>
    <col min="9485" max="9728" width="9.140625" style="545"/>
    <col min="9729" max="9729" width="8.28515625" style="545" customWidth="1"/>
    <col min="9730" max="9730" width="10.140625" style="545" customWidth="1"/>
    <col min="9731" max="9731" width="8.7109375" style="545" customWidth="1"/>
    <col min="9732" max="9732" width="12.7109375" style="545" customWidth="1"/>
    <col min="9733" max="9733" width="10.5703125" style="545" customWidth="1"/>
    <col min="9734" max="9734" width="12.42578125" style="545" customWidth="1"/>
    <col min="9735" max="9735" width="7.5703125" style="545" customWidth="1"/>
    <col min="9736" max="9736" width="7.85546875" style="545" customWidth="1"/>
    <col min="9737" max="9737" width="10" style="545" customWidth="1"/>
    <col min="9738" max="9739" width="9.140625" style="545"/>
    <col min="9740" max="9740" width="10.85546875" style="545" customWidth="1"/>
    <col min="9741" max="9984" width="9.140625" style="545"/>
    <col min="9985" max="9985" width="8.28515625" style="545" customWidth="1"/>
    <col min="9986" max="9986" width="10.140625" style="545" customWidth="1"/>
    <col min="9987" max="9987" width="8.7109375" style="545" customWidth="1"/>
    <col min="9988" max="9988" width="12.7109375" style="545" customWidth="1"/>
    <col min="9989" max="9989" width="10.5703125" style="545" customWidth="1"/>
    <col min="9990" max="9990" width="12.42578125" style="545" customWidth="1"/>
    <col min="9991" max="9991" width="7.5703125" style="545" customWidth="1"/>
    <col min="9992" max="9992" width="7.85546875" style="545" customWidth="1"/>
    <col min="9993" max="9993" width="10" style="545" customWidth="1"/>
    <col min="9994" max="9995" width="9.140625" style="545"/>
    <col min="9996" max="9996" width="10.85546875" style="545" customWidth="1"/>
    <col min="9997" max="10240" width="9.140625" style="545"/>
    <col min="10241" max="10241" width="8.28515625" style="545" customWidth="1"/>
    <col min="10242" max="10242" width="10.140625" style="545" customWidth="1"/>
    <col min="10243" max="10243" width="8.7109375" style="545" customWidth="1"/>
    <col min="10244" max="10244" width="12.7109375" style="545" customWidth="1"/>
    <col min="10245" max="10245" width="10.5703125" style="545" customWidth="1"/>
    <col min="10246" max="10246" width="12.42578125" style="545" customWidth="1"/>
    <col min="10247" max="10247" width="7.5703125" style="545" customWidth="1"/>
    <col min="10248" max="10248" width="7.85546875" style="545" customWidth="1"/>
    <col min="10249" max="10249" width="10" style="545" customWidth="1"/>
    <col min="10250" max="10251" width="9.140625" style="545"/>
    <col min="10252" max="10252" width="10.85546875" style="545" customWidth="1"/>
    <col min="10253" max="10496" width="9.140625" style="545"/>
    <col min="10497" max="10497" width="8.28515625" style="545" customWidth="1"/>
    <col min="10498" max="10498" width="10.140625" style="545" customWidth="1"/>
    <col min="10499" max="10499" width="8.7109375" style="545" customWidth="1"/>
    <col min="10500" max="10500" width="12.7109375" style="545" customWidth="1"/>
    <col min="10501" max="10501" width="10.5703125" style="545" customWidth="1"/>
    <col min="10502" max="10502" width="12.42578125" style="545" customWidth="1"/>
    <col min="10503" max="10503" width="7.5703125" style="545" customWidth="1"/>
    <col min="10504" max="10504" width="7.85546875" style="545" customWidth="1"/>
    <col min="10505" max="10505" width="10" style="545" customWidth="1"/>
    <col min="10506" max="10507" width="9.140625" style="545"/>
    <col min="10508" max="10508" width="10.85546875" style="545" customWidth="1"/>
    <col min="10509" max="10752" width="9.140625" style="545"/>
    <col min="10753" max="10753" width="8.28515625" style="545" customWidth="1"/>
    <col min="10754" max="10754" width="10.140625" style="545" customWidth="1"/>
    <col min="10755" max="10755" width="8.7109375" style="545" customWidth="1"/>
    <col min="10756" max="10756" width="12.7109375" style="545" customWidth="1"/>
    <col min="10757" max="10757" width="10.5703125" style="545" customWidth="1"/>
    <col min="10758" max="10758" width="12.42578125" style="545" customWidth="1"/>
    <col min="10759" max="10759" width="7.5703125" style="545" customWidth="1"/>
    <col min="10760" max="10760" width="7.85546875" style="545" customWidth="1"/>
    <col min="10761" max="10761" width="10" style="545" customWidth="1"/>
    <col min="10762" max="10763" width="9.140625" style="545"/>
    <col min="10764" max="10764" width="10.85546875" style="545" customWidth="1"/>
    <col min="10765" max="11008" width="9.140625" style="545"/>
    <col min="11009" max="11009" width="8.28515625" style="545" customWidth="1"/>
    <col min="11010" max="11010" width="10.140625" style="545" customWidth="1"/>
    <col min="11011" max="11011" width="8.7109375" style="545" customWidth="1"/>
    <col min="11012" max="11012" width="12.7109375" style="545" customWidth="1"/>
    <col min="11013" max="11013" width="10.5703125" style="545" customWidth="1"/>
    <col min="11014" max="11014" width="12.42578125" style="545" customWidth="1"/>
    <col min="11015" max="11015" width="7.5703125" style="545" customWidth="1"/>
    <col min="11016" max="11016" width="7.85546875" style="545" customWidth="1"/>
    <col min="11017" max="11017" width="10" style="545" customWidth="1"/>
    <col min="11018" max="11019" width="9.140625" style="545"/>
    <col min="11020" max="11020" width="10.85546875" style="545" customWidth="1"/>
    <col min="11021" max="11264" width="9.140625" style="545"/>
    <col min="11265" max="11265" width="8.28515625" style="545" customWidth="1"/>
    <col min="11266" max="11266" width="10.140625" style="545" customWidth="1"/>
    <col min="11267" max="11267" width="8.7109375" style="545" customWidth="1"/>
    <col min="11268" max="11268" width="12.7109375" style="545" customWidth="1"/>
    <col min="11269" max="11269" width="10.5703125" style="545" customWidth="1"/>
    <col min="11270" max="11270" width="12.42578125" style="545" customWidth="1"/>
    <col min="11271" max="11271" width="7.5703125" style="545" customWidth="1"/>
    <col min="11272" max="11272" width="7.85546875" style="545" customWidth="1"/>
    <col min="11273" max="11273" width="10" style="545" customWidth="1"/>
    <col min="11274" max="11275" width="9.140625" style="545"/>
    <col min="11276" max="11276" width="10.85546875" style="545" customWidth="1"/>
    <col min="11277" max="11520" width="9.140625" style="545"/>
    <col min="11521" max="11521" width="8.28515625" style="545" customWidth="1"/>
    <col min="11522" max="11522" width="10.140625" style="545" customWidth="1"/>
    <col min="11523" max="11523" width="8.7109375" style="545" customWidth="1"/>
    <col min="11524" max="11524" width="12.7109375" style="545" customWidth="1"/>
    <col min="11525" max="11525" width="10.5703125" style="545" customWidth="1"/>
    <col min="11526" max="11526" width="12.42578125" style="545" customWidth="1"/>
    <col min="11527" max="11527" width="7.5703125" style="545" customWidth="1"/>
    <col min="11528" max="11528" width="7.85546875" style="545" customWidth="1"/>
    <col min="11529" max="11529" width="10" style="545" customWidth="1"/>
    <col min="11530" max="11531" width="9.140625" style="545"/>
    <col min="11532" max="11532" width="10.85546875" style="545" customWidth="1"/>
    <col min="11533" max="11776" width="9.140625" style="545"/>
    <col min="11777" max="11777" width="8.28515625" style="545" customWidth="1"/>
    <col min="11778" max="11778" width="10.140625" style="545" customWidth="1"/>
    <col min="11779" max="11779" width="8.7109375" style="545" customWidth="1"/>
    <col min="11780" max="11780" width="12.7109375" style="545" customWidth="1"/>
    <col min="11781" max="11781" width="10.5703125" style="545" customWidth="1"/>
    <col min="11782" max="11782" width="12.42578125" style="545" customWidth="1"/>
    <col min="11783" max="11783" width="7.5703125" style="545" customWidth="1"/>
    <col min="11784" max="11784" width="7.85546875" style="545" customWidth="1"/>
    <col min="11785" max="11785" width="10" style="545" customWidth="1"/>
    <col min="11786" max="11787" width="9.140625" style="545"/>
    <col min="11788" max="11788" width="10.85546875" style="545" customWidth="1"/>
    <col min="11789" max="12032" width="9.140625" style="545"/>
    <col min="12033" max="12033" width="8.28515625" style="545" customWidth="1"/>
    <col min="12034" max="12034" width="10.140625" style="545" customWidth="1"/>
    <col min="12035" max="12035" width="8.7109375" style="545" customWidth="1"/>
    <col min="12036" max="12036" width="12.7109375" style="545" customWidth="1"/>
    <col min="12037" max="12037" width="10.5703125" style="545" customWidth="1"/>
    <col min="12038" max="12038" width="12.42578125" style="545" customWidth="1"/>
    <col min="12039" max="12039" width="7.5703125" style="545" customWidth="1"/>
    <col min="12040" max="12040" width="7.85546875" style="545" customWidth="1"/>
    <col min="12041" max="12041" width="10" style="545" customWidth="1"/>
    <col min="12042" max="12043" width="9.140625" style="545"/>
    <col min="12044" max="12044" width="10.85546875" style="545" customWidth="1"/>
    <col min="12045" max="12288" width="9.140625" style="545"/>
    <col min="12289" max="12289" width="8.28515625" style="545" customWidth="1"/>
    <col min="12290" max="12290" width="10.140625" style="545" customWidth="1"/>
    <col min="12291" max="12291" width="8.7109375" style="545" customWidth="1"/>
    <col min="12292" max="12292" width="12.7109375" style="545" customWidth="1"/>
    <col min="12293" max="12293" width="10.5703125" style="545" customWidth="1"/>
    <col min="12294" max="12294" width="12.42578125" style="545" customWidth="1"/>
    <col min="12295" max="12295" width="7.5703125" style="545" customWidth="1"/>
    <col min="12296" max="12296" width="7.85546875" style="545" customWidth="1"/>
    <col min="12297" max="12297" width="10" style="545" customWidth="1"/>
    <col min="12298" max="12299" width="9.140625" style="545"/>
    <col min="12300" max="12300" width="10.85546875" style="545" customWidth="1"/>
    <col min="12301" max="12544" width="9.140625" style="545"/>
    <col min="12545" max="12545" width="8.28515625" style="545" customWidth="1"/>
    <col min="12546" max="12546" width="10.140625" style="545" customWidth="1"/>
    <col min="12547" max="12547" width="8.7109375" style="545" customWidth="1"/>
    <col min="12548" max="12548" width="12.7109375" style="545" customWidth="1"/>
    <col min="12549" max="12549" width="10.5703125" style="545" customWidth="1"/>
    <col min="12550" max="12550" width="12.42578125" style="545" customWidth="1"/>
    <col min="12551" max="12551" width="7.5703125" style="545" customWidth="1"/>
    <col min="12552" max="12552" width="7.85546875" style="545" customWidth="1"/>
    <col min="12553" max="12553" width="10" style="545" customWidth="1"/>
    <col min="12554" max="12555" width="9.140625" style="545"/>
    <col min="12556" max="12556" width="10.85546875" style="545" customWidth="1"/>
    <col min="12557" max="12800" width="9.140625" style="545"/>
    <col min="12801" max="12801" width="8.28515625" style="545" customWidth="1"/>
    <col min="12802" max="12802" width="10.140625" style="545" customWidth="1"/>
    <col min="12803" max="12803" width="8.7109375" style="545" customWidth="1"/>
    <col min="12804" max="12804" width="12.7109375" style="545" customWidth="1"/>
    <col min="12805" max="12805" width="10.5703125" style="545" customWidth="1"/>
    <col min="12806" max="12806" width="12.42578125" style="545" customWidth="1"/>
    <col min="12807" max="12807" width="7.5703125" style="545" customWidth="1"/>
    <col min="12808" max="12808" width="7.85546875" style="545" customWidth="1"/>
    <col min="12809" max="12809" width="10" style="545" customWidth="1"/>
    <col min="12810" max="12811" width="9.140625" style="545"/>
    <col min="12812" max="12812" width="10.85546875" style="545" customWidth="1"/>
    <col min="12813" max="13056" width="9.140625" style="545"/>
    <col min="13057" max="13057" width="8.28515625" style="545" customWidth="1"/>
    <col min="13058" max="13058" width="10.140625" style="545" customWidth="1"/>
    <col min="13059" max="13059" width="8.7109375" style="545" customWidth="1"/>
    <col min="13060" max="13060" width="12.7109375" style="545" customWidth="1"/>
    <col min="13061" max="13061" width="10.5703125" style="545" customWidth="1"/>
    <col min="13062" max="13062" width="12.42578125" style="545" customWidth="1"/>
    <col min="13063" max="13063" width="7.5703125" style="545" customWidth="1"/>
    <col min="13064" max="13064" width="7.85546875" style="545" customWidth="1"/>
    <col min="13065" max="13065" width="10" style="545" customWidth="1"/>
    <col min="13066" max="13067" width="9.140625" style="545"/>
    <col min="13068" max="13068" width="10.85546875" style="545" customWidth="1"/>
    <col min="13069" max="13312" width="9.140625" style="545"/>
    <col min="13313" max="13313" width="8.28515625" style="545" customWidth="1"/>
    <col min="13314" max="13314" width="10.140625" style="545" customWidth="1"/>
    <col min="13315" max="13315" width="8.7109375" style="545" customWidth="1"/>
    <col min="13316" max="13316" width="12.7109375" style="545" customWidth="1"/>
    <col min="13317" max="13317" width="10.5703125" style="545" customWidth="1"/>
    <col min="13318" max="13318" width="12.42578125" style="545" customWidth="1"/>
    <col min="13319" max="13319" width="7.5703125" style="545" customWidth="1"/>
    <col min="13320" max="13320" width="7.85546875" style="545" customWidth="1"/>
    <col min="13321" max="13321" width="10" style="545" customWidth="1"/>
    <col min="13322" max="13323" width="9.140625" style="545"/>
    <col min="13324" max="13324" width="10.85546875" style="545" customWidth="1"/>
    <col min="13325" max="13568" width="9.140625" style="545"/>
    <col min="13569" max="13569" width="8.28515625" style="545" customWidth="1"/>
    <col min="13570" max="13570" width="10.140625" style="545" customWidth="1"/>
    <col min="13571" max="13571" width="8.7109375" style="545" customWidth="1"/>
    <col min="13572" max="13572" width="12.7109375" style="545" customWidth="1"/>
    <col min="13573" max="13573" width="10.5703125" style="545" customWidth="1"/>
    <col min="13574" max="13574" width="12.42578125" style="545" customWidth="1"/>
    <col min="13575" max="13575" width="7.5703125" style="545" customWidth="1"/>
    <col min="13576" max="13576" width="7.85546875" style="545" customWidth="1"/>
    <col min="13577" max="13577" width="10" style="545" customWidth="1"/>
    <col min="13578" max="13579" width="9.140625" style="545"/>
    <col min="13580" max="13580" width="10.85546875" style="545" customWidth="1"/>
    <col min="13581" max="13824" width="9.140625" style="545"/>
    <col min="13825" max="13825" width="8.28515625" style="545" customWidth="1"/>
    <col min="13826" max="13826" width="10.140625" style="545" customWidth="1"/>
    <col min="13827" max="13827" width="8.7109375" style="545" customWidth="1"/>
    <col min="13828" max="13828" width="12.7109375" style="545" customWidth="1"/>
    <col min="13829" max="13829" width="10.5703125" style="545" customWidth="1"/>
    <col min="13830" max="13830" width="12.42578125" style="545" customWidth="1"/>
    <col min="13831" max="13831" width="7.5703125" style="545" customWidth="1"/>
    <col min="13832" max="13832" width="7.85546875" style="545" customWidth="1"/>
    <col min="13833" max="13833" width="10" style="545" customWidth="1"/>
    <col min="13834" max="13835" width="9.140625" style="545"/>
    <col min="13836" max="13836" width="10.85546875" style="545" customWidth="1"/>
    <col min="13837" max="14080" width="9.140625" style="545"/>
    <col min="14081" max="14081" width="8.28515625" style="545" customWidth="1"/>
    <col min="14082" max="14082" width="10.140625" style="545" customWidth="1"/>
    <col min="14083" max="14083" width="8.7109375" style="545" customWidth="1"/>
    <col min="14084" max="14084" width="12.7109375" style="545" customWidth="1"/>
    <col min="14085" max="14085" width="10.5703125" style="545" customWidth="1"/>
    <col min="14086" max="14086" width="12.42578125" style="545" customWidth="1"/>
    <col min="14087" max="14087" width="7.5703125" style="545" customWidth="1"/>
    <col min="14088" max="14088" width="7.85546875" style="545" customWidth="1"/>
    <col min="14089" max="14089" width="10" style="545" customWidth="1"/>
    <col min="14090" max="14091" width="9.140625" style="545"/>
    <col min="14092" max="14092" width="10.85546875" style="545" customWidth="1"/>
    <col min="14093" max="14336" width="9.140625" style="545"/>
    <col min="14337" max="14337" width="8.28515625" style="545" customWidth="1"/>
    <col min="14338" max="14338" width="10.140625" style="545" customWidth="1"/>
    <col min="14339" max="14339" width="8.7109375" style="545" customWidth="1"/>
    <col min="14340" max="14340" width="12.7109375" style="545" customWidth="1"/>
    <col min="14341" max="14341" width="10.5703125" style="545" customWidth="1"/>
    <col min="14342" max="14342" width="12.42578125" style="545" customWidth="1"/>
    <col min="14343" max="14343" width="7.5703125" style="545" customWidth="1"/>
    <col min="14344" max="14344" width="7.85546875" style="545" customWidth="1"/>
    <col min="14345" max="14345" width="10" style="545" customWidth="1"/>
    <col min="14346" max="14347" width="9.140625" style="545"/>
    <col min="14348" max="14348" width="10.85546875" style="545" customWidth="1"/>
    <col min="14349" max="14592" width="9.140625" style="545"/>
    <col min="14593" max="14593" width="8.28515625" style="545" customWidth="1"/>
    <col min="14594" max="14594" width="10.140625" style="545" customWidth="1"/>
    <col min="14595" max="14595" width="8.7109375" style="545" customWidth="1"/>
    <col min="14596" max="14596" width="12.7109375" style="545" customWidth="1"/>
    <col min="14597" max="14597" width="10.5703125" style="545" customWidth="1"/>
    <col min="14598" max="14598" width="12.42578125" style="545" customWidth="1"/>
    <col min="14599" max="14599" width="7.5703125" style="545" customWidth="1"/>
    <col min="14600" max="14600" width="7.85546875" style="545" customWidth="1"/>
    <col min="14601" max="14601" width="10" style="545" customWidth="1"/>
    <col min="14602" max="14603" width="9.140625" style="545"/>
    <col min="14604" max="14604" width="10.85546875" style="545" customWidth="1"/>
    <col min="14605" max="14848" width="9.140625" style="545"/>
    <col min="14849" max="14849" width="8.28515625" style="545" customWidth="1"/>
    <col min="14850" max="14850" width="10.140625" style="545" customWidth="1"/>
    <col min="14851" max="14851" width="8.7109375" style="545" customWidth="1"/>
    <col min="14852" max="14852" width="12.7109375" style="545" customWidth="1"/>
    <col min="14853" max="14853" width="10.5703125" style="545" customWidth="1"/>
    <col min="14854" max="14854" width="12.42578125" style="545" customWidth="1"/>
    <col min="14855" max="14855" width="7.5703125" style="545" customWidth="1"/>
    <col min="14856" max="14856" width="7.85546875" style="545" customWidth="1"/>
    <col min="14857" max="14857" width="10" style="545" customWidth="1"/>
    <col min="14858" max="14859" width="9.140625" style="545"/>
    <col min="14860" max="14860" width="10.85546875" style="545" customWidth="1"/>
    <col min="14861" max="15104" width="9.140625" style="545"/>
    <col min="15105" max="15105" width="8.28515625" style="545" customWidth="1"/>
    <col min="15106" max="15106" width="10.140625" style="545" customWidth="1"/>
    <col min="15107" max="15107" width="8.7109375" style="545" customWidth="1"/>
    <col min="15108" max="15108" width="12.7109375" style="545" customWidth="1"/>
    <col min="15109" max="15109" width="10.5703125" style="545" customWidth="1"/>
    <col min="15110" max="15110" width="12.42578125" style="545" customWidth="1"/>
    <col min="15111" max="15111" width="7.5703125" style="545" customWidth="1"/>
    <col min="15112" max="15112" width="7.85546875" style="545" customWidth="1"/>
    <col min="15113" max="15113" width="10" style="545" customWidth="1"/>
    <col min="15114" max="15115" width="9.140625" style="545"/>
    <col min="15116" max="15116" width="10.85546875" style="545" customWidth="1"/>
    <col min="15117" max="15360" width="9.140625" style="545"/>
    <col min="15361" max="15361" width="8.28515625" style="545" customWidth="1"/>
    <col min="15362" max="15362" width="10.140625" style="545" customWidth="1"/>
    <col min="15363" max="15363" width="8.7109375" style="545" customWidth="1"/>
    <col min="15364" max="15364" width="12.7109375" style="545" customWidth="1"/>
    <col min="15365" max="15365" width="10.5703125" style="545" customWidth="1"/>
    <col min="15366" max="15366" width="12.42578125" style="545" customWidth="1"/>
    <col min="15367" max="15367" width="7.5703125" style="545" customWidth="1"/>
    <col min="15368" max="15368" width="7.85546875" style="545" customWidth="1"/>
    <col min="15369" max="15369" width="10" style="545" customWidth="1"/>
    <col min="15370" max="15371" width="9.140625" style="545"/>
    <col min="15372" max="15372" width="10.85546875" style="545" customWidth="1"/>
    <col min="15373" max="15616" width="9.140625" style="545"/>
    <col min="15617" max="15617" width="8.28515625" style="545" customWidth="1"/>
    <col min="15618" max="15618" width="10.140625" style="545" customWidth="1"/>
    <col min="15619" max="15619" width="8.7109375" style="545" customWidth="1"/>
    <col min="15620" max="15620" width="12.7109375" style="545" customWidth="1"/>
    <col min="15621" max="15621" width="10.5703125" style="545" customWidth="1"/>
    <col min="15622" max="15622" width="12.42578125" style="545" customWidth="1"/>
    <col min="15623" max="15623" width="7.5703125" style="545" customWidth="1"/>
    <col min="15624" max="15624" width="7.85546875" style="545" customWidth="1"/>
    <col min="15625" max="15625" width="10" style="545" customWidth="1"/>
    <col min="15626" max="15627" width="9.140625" style="545"/>
    <col min="15628" max="15628" width="10.85546875" style="545" customWidth="1"/>
    <col min="15629" max="15872" width="9.140625" style="545"/>
    <col min="15873" max="15873" width="8.28515625" style="545" customWidth="1"/>
    <col min="15874" max="15874" width="10.140625" style="545" customWidth="1"/>
    <col min="15875" max="15875" width="8.7109375" style="545" customWidth="1"/>
    <col min="15876" max="15876" width="12.7109375" style="545" customWidth="1"/>
    <col min="15877" max="15877" width="10.5703125" style="545" customWidth="1"/>
    <col min="15878" max="15878" width="12.42578125" style="545" customWidth="1"/>
    <col min="15879" max="15879" width="7.5703125" style="545" customWidth="1"/>
    <col min="15880" max="15880" width="7.85546875" style="545" customWidth="1"/>
    <col min="15881" max="15881" width="10" style="545" customWidth="1"/>
    <col min="15882" max="15883" width="9.140625" style="545"/>
    <col min="15884" max="15884" width="10.85546875" style="545" customWidth="1"/>
    <col min="15885" max="16128" width="9.140625" style="545"/>
    <col min="16129" max="16129" width="8.28515625" style="545" customWidth="1"/>
    <col min="16130" max="16130" width="10.140625" style="545" customWidth="1"/>
    <col min="16131" max="16131" width="8.7109375" style="545" customWidth="1"/>
    <col min="16132" max="16132" width="12.7109375" style="545" customWidth="1"/>
    <col min="16133" max="16133" width="10.5703125" style="545" customWidth="1"/>
    <col min="16134" max="16134" width="12.42578125" style="545" customWidth="1"/>
    <col min="16135" max="16135" width="7.5703125" style="545" customWidth="1"/>
    <col min="16136" max="16136" width="7.85546875" style="545" customWidth="1"/>
    <col min="16137" max="16137" width="10" style="545" customWidth="1"/>
    <col min="16138" max="16139" width="9.140625" style="545"/>
    <col min="16140" max="16140" width="10.85546875" style="545" customWidth="1"/>
    <col min="16141" max="16384" width="9.140625" style="545"/>
  </cols>
  <sheetData>
    <row r="1" spans="1:18" ht="18" x14ac:dyDescent="0.35">
      <c r="A1" s="943" t="s">
        <v>0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4" t="s">
        <v>1044</v>
      </c>
      <c r="O1" s="944"/>
    </row>
    <row r="2" spans="1:18" ht="21" x14ac:dyDescent="0.35">
      <c r="A2" s="945" t="s">
        <v>663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18" ht="15" x14ac:dyDescent="0.3">
      <c r="A3" s="546"/>
      <c r="B3" s="546"/>
    </row>
    <row r="4" spans="1:18" ht="18" customHeight="1" x14ac:dyDescent="0.35">
      <c r="A4" s="946" t="s">
        <v>1045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</row>
    <row r="5" spans="1:18" ht="15" x14ac:dyDescent="0.3">
      <c r="A5" s="547" t="s">
        <v>1019</v>
      </c>
      <c r="B5" s="547"/>
    </row>
    <row r="6" spans="1:18" ht="15" x14ac:dyDescent="0.3">
      <c r="A6" s="547"/>
      <c r="B6" s="547"/>
      <c r="M6" s="947" t="s">
        <v>1040</v>
      </c>
      <c r="N6" s="947"/>
      <c r="O6" s="947"/>
    </row>
    <row r="7" spans="1:18" ht="59.25" customHeight="1" x14ac:dyDescent="0.2">
      <c r="A7" s="949" t="s">
        <v>2</v>
      </c>
      <c r="B7" s="949" t="s">
        <v>3</v>
      </c>
      <c r="C7" s="950" t="s">
        <v>1046</v>
      </c>
      <c r="D7" s="948" t="s">
        <v>1047</v>
      </c>
      <c r="E7" s="948" t="s">
        <v>1113</v>
      </c>
      <c r="F7" s="948" t="s">
        <v>1048</v>
      </c>
      <c r="G7" s="948" t="s">
        <v>1049</v>
      </c>
      <c r="H7" s="948"/>
      <c r="I7" s="948"/>
      <c r="J7" s="948"/>
      <c r="K7" s="948"/>
      <c r="L7" s="948" t="s">
        <v>1050</v>
      </c>
      <c r="M7" s="948" t="s">
        <v>1051</v>
      </c>
      <c r="N7" s="948"/>
      <c r="O7" s="948"/>
    </row>
    <row r="8" spans="1:18" s="548" customFormat="1" ht="25.5" customHeight="1" x14ac:dyDescent="0.25">
      <c r="A8" s="949"/>
      <c r="B8" s="949"/>
      <c r="C8" s="951"/>
      <c r="D8" s="948"/>
      <c r="E8" s="948"/>
      <c r="F8" s="948"/>
      <c r="G8" s="948" t="s">
        <v>1052</v>
      </c>
      <c r="H8" s="948"/>
      <c r="I8" s="948" t="s">
        <v>1053</v>
      </c>
      <c r="J8" s="948" t="s">
        <v>1054</v>
      </c>
      <c r="K8" s="948" t="s">
        <v>1055</v>
      </c>
      <c r="L8" s="948"/>
      <c r="M8" s="948" t="s">
        <v>88</v>
      </c>
      <c r="N8" s="948" t="s">
        <v>1056</v>
      </c>
      <c r="O8" s="948" t="s">
        <v>1057</v>
      </c>
    </row>
    <row r="9" spans="1:18" ht="24" customHeight="1" x14ac:dyDescent="0.2">
      <c r="A9" s="949"/>
      <c r="B9" s="949"/>
      <c r="C9" s="952"/>
      <c r="D9" s="948"/>
      <c r="E9" s="948"/>
      <c r="F9" s="948"/>
      <c r="G9" s="616" t="s">
        <v>1058</v>
      </c>
      <c r="H9" s="616" t="s">
        <v>1059</v>
      </c>
      <c r="I9" s="948"/>
      <c r="J9" s="948"/>
      <c r="K9" s="948"/>
      <c r="L9" s="948"/>
      <c r="M9" s="948"/>
      <c r="N9" s="948"/>
      <c r="O9" s="948"/>
    </row>
    <row r="10" spans="1:18" ht="15" customHeight="1" x14ac:dyDescent="0.2">
      <c r="A10" s="645">
        <v>1</v>
      </c>
      <c r="B10" s="647" t="s">
        <v>822</v>
      </c>
      <c r="C10" s="648">
        <v>1632</v>
      </c>
      <c r="D10" s="648">
        <v>1632</v>
      </c>
      <c r="E10" s="648">
        <v>1723</v>
      </c>
      <c r="F10" s="649">
        <f t="shared" ref="F10:F33" si="0">G10+H10+I10+J10+K10</f>
        <v>165</v>
      </c>
      <c r="G10" s="649">
        <v>3</v>
      </c>
      <c r="H10" s="649">
        <v>0</v>
      </c>
      <c r="I10" s="649">
        <v>5</v>
      </c>
      <c r="J10" s="649">
        <v>112</v>
      </c>
      <c r="K10" s="649">
        <v>45</v>
      </c>
      <c r="L10" s="649">
        <v>0</v>
      </c>
      <c r="M10" s="649">
        <f t="shared" ref="M10:M33" si="1">G10+H10+I10+J10+K10+L10</f>
        <v>165</v>
      </c>
      <c r="N10" s="649">
        <v>0</v>
      </c>
      <c r="O10" s="649">
        <v>0</v>
      </c>
      <c r="R10" s="646"/>
    </row>
    <row r="11" spans="1:18" ht="15" customHeight="1" x14ac:dyDescent="0.2">
      <c r="A11" s="645">
        <v>2</v>
      </c>
      <c r="B11" s="647" t="s">
        <v>823</v>
      </c>
      <c r="C11" s="648">
        <v>4966</v>
      </c>
      <c r="D11" s="648">
        <v>4966</v>
      </c>
      <c r="E11" s="648">
        <v>4159</v>
      </c>
      <c r="F11" s="649">
        <f t="shared" si="0"/>
        <v>269</v>
      </c>
      <c r="G11" s="649">
        <v>4</v>
      </c>
      <c r="H11" s="649">
        <v>0</v>
      </c>
      <c r="I11" s="649">
        <v>6</v>
      </c>
      <c r="J11" s="649">
        <v>203</v>
      </c>
      <c r="K11" s="649">
        <v>56</v>
      </c>
      <c r="L11" s="649">
        <v>0</v>
      </c>
      <c r="M11" s="649">
        <f t="shared" si="1"/>
        <v>269</v>
      </c>
      <c r="N11" s="649">
        <v>0</v>
      </c>
      <c r="O11" s="649">
        <v>0</v>
      </c>
      <c r="R11" s="646"/>
    </row>
    <row r="12" spans="1:18" ht="15" customHeight="1" x14ac:dyDescent="0.2">
      <c r="A12" s="645">
        <v>3</v>
      </c>
      <c r="B12" s="647" t="s">
        <v>824</v>
      </c>
      <c r="C12" s="648">
        <v>3829</v>
      </c>
      <c r="D12" s="648">
        <v>3829</v>
      </c>
      <c r="E12" s="648">
        <v>3063</v>
      </c>
      <c r="F12" s="649">
        <f t="shared" si="0"/>
        <v>313</v>
      </c>
      <c r="G12" s="649">
        <v>6</v>
      </c>
      <c r="H12" s="649">
        <v>0</v>
      </c>
      <c r="I12" s="649">
        <v>9</v>
      </c>
      <c r="J12" s="649">
        <v>278</v>
      </c>
      <c r="K12" s="649">
        <v>20</v>
      </c>
      <c r="L12" s="649">
        <v>0</v>
      </c>
      <c r="M12" s="649">
        <f t="shared" si="1"/>
        <v>313</v>
      </c>
      <c r="N12" s="649">
        <v>0</v>
      </c>
      <c r="O12" s="649">
        <v>0</v>
      </c>
      <c r="R12" s="646"/>
    </row>
    <row r="13" spans="1:18" ht="15" customHeight="1" x14ac:dyDescent="0.2">
      <c r="A13" s="645">
        <v>4</v>
      </c>
      <c r="B13" s="647" t="s">
        <v>825</v>
      </c>
      <c r="C13" s="648">
        <v>4718</v>
      </c>
      <c r="D13" s="648">
        <v>4718</v>
      </c>
      <c r="E13" s="648">
        <v>4712</v>
      </c>
      <c r="F13" s="649">
        <f t="shared" si="0"/>
        <v>418</v>
      </c>
      <c r="G13" s="649">
        <v>7</v>
      </c>
      <c r="H13" s="649">
        <v>0</v>
      </c>
      <c r="I13" s="649">
        <v>8</v>
      </c>
      <c r="J13" s="649">
        <v>371</v>
      </c>
      <c r="K13" s="649">
        <v>32</v>
      </c>
      <c r="L13" s="649">
        <v>0</v>
      </c>
      <c r="M13" s="649">
        <f t="shared" si="1"/>
        <v>418</v>
      </c>
      <c r="N13" s="649">
        <v>0</v>
      </c>
      <c r="O13" s="649">
        <v>0</v>
      </c>
      <c r="R13" s="646"/>
    </row>
    <row r="14" spans="1:18" ht="15" customHeight="1" x14ac:dyDescent="0.2">
      <c r="A14" s="645">
        <v>5</v>
      </c>
      <c r="B14" s="647" t="s">
        <v>826</v>
      </c>
      <c r="C14" s="648">
        <v>3257</v>
      </c>
      <c r="D14" s="648">
        <v>3257</v>
      </c>
      <c r="E14" s="648">
        <v>3593</v>
      </c>
      <c r="F14" s="649">
        <f t="shared" si="0"/>
        <v>312</v>
      </c>
      <c r="G14" s="649">
        <v>6</v>
      </c>
      <c r="H14" s="649">
        <v>0</v>
      </c>
      <c r="I14" s="649">
        <v>0</v>
      </c>
      <c r="J14" s="649">
        <v>261</v>
      </c>
      <c r="K14" s="649">
        <v>45</v>
      </c>
      <c r="L14" s="649">
        <v>0</v>
      </c>
      <c r="M14" s="649">
        <f t="shared" si="1"/>
        <v>312</v>
      </c>
      <c r="N14" s="649">
        <v>0</v>
      </c>
      <c r="O14" s="649">
        <v>0</v>
      </c>
      <c r="R14" s="646"/>
    </row>
    <row r="15" spans="1:18" ht="15" customHeight="1" x14ac:dyDescent="0.2">
      <c r="A15" s="645">
        <v>6</v>
      </c>
      <c r="B15" s="647" t="s">
        <v>827</v>
      </c>
      <c r="C15" s="648">
        <v>2231</v>
      </c>
      <c r="D15" s="648">
        <v>2231</v>
      </c>
      <c r="E15" s="648">
        <v>1862</v>
      </c>
      <c r="F15" s="649">
        <f t="shared" si="0"/>
        <v>253</v>
      </c>
      <c r="G15" s="649">
        <v>4</v>
      </c>
      <c r="H15" s="649">
        <v>0</v>
      </c>
      <c r="I15" s="649">
        <v>5</v>
      </c>
      <c r="J15" s="649">
        <v>212</v>
      </c>
      <c r="K15" s="649">
        <v>32</v>
      </c>
      <c r="L15" s="649">
        <v>0</v>
      </c>
      <c r="M15" s="649">
        <f t="shared" si="1"/>
        <v>253</v>
      </c>
      <c r="N15" s="649">
        <v>0</v>
      </c>
      <c r="O15" s="649">
        <v>0</v>
      </c>
      <c r="R15" s="646"/>
    </row>
    <row r="16" spans="1:18" ht="15" customHeight="1" x14ac:dyDescent="0.2">
      <c r="A16" s="645">
        <v>7</v>
      </c>
      <c r="B16" s="647" t="s">
        <v>828</v>
      </c>
      <c r="C16" s="648">
        <v>3020</v>
      </c>
      <c r="D16" s="648">
        <v>3020</v>
      </c>
      <c r="E16" s="648">
        <v>3910</v>
      </c>
      <c r="F16" s="649">
        <f t="shared" si="0"/>
        <v>208</v>
      </c>
      <c r="G16" s="649">
        <v>3</v>
      </c>
      <c r="H16" s="649">
        <v>0</v>
      </c>
      <c r="I16" s="649">
        <v>6</v>
      </c>
      <c r="J16" s="649">
        <v>154</v>
      </c>
      <c r="K16" s="649">
        <v>45</v>
      </c>
      <c r="L16" s="649">
        <v>0</v>
      </c>
      <c r="M16" s="649">
        <f t="shared" si="1"/>
        <v>208</v>
      </c>
      <c r="N16" s="649">
        <v>0</v>
      </c>
      <c r="O16" s="649">
        <v>0</v>
      </c>
      <c r="R16" s="646"/>
    </row>
    <row r="17" spans="1:18" ht="15" customHeight="1" x14ac:dyDescent="0.2">
      <c r="A17" s="645">
        <v>8</v>
      </c>
      <c r="B17" s="647" t="s">
        <v>829</v>
      </c>
      <c r="C17" s="648">
        <v>1522</v>
      </c>
      <c r="D17" s="648">
        <v>1522</v>
      </c>
      <c r="E17" s="648">
        <v>662</v>
      </c>
      <c r="F17" s="649">
        <f t="shared" si="0"/>
        <v>154</v>
      </c>
      <c r="G17" s="649">
        <v>2</v>
      </c>
      <c r="H17" s="649">
        <v>0</v>
      </c>
      <c r="I17" s="649">
        <v>8</v>
      </c>
      <c r="J17" s="649">
        <v>111</v>
      </c>
      <c r="K17" s="649">
        <v>33</v>
      </c>
      <c r="L17" s="649">
        <v>0</v>
      </c>
      <c r="M17" s="649">
        <f t="shared" si="1"/>
        <v>154</v>
      </c>
      <c r="N17" s="649">
        <v>0</v>
      </c>
      <c r="O17" s="649">
        <v>0</v>
      </c>
      <c r="R17" s="646"/>
    </row>
    <row r="18" spans="1:18" ht="15" customHeight="1" x14ac:dyDescent="0.2">
      <c r="A18" s="645">
        <v>9</v>
      </c>
      <c r="B18" s="647" t="s">
        <v>830</v>
      </c>
      <c r="C18" s="648">
        <v>4166</v>
      </c>
      <c r="D18" s="648">
        <v>4166</v>
      </c>
      <c r="E18" s="648">
        <v>3716</v>
      </c>
      <c r="F18" s="649">
        <f t="shared" si="0"/>
        <v>302</v>
      </c>
      <c r="G18" s="649">
        <v>4</v>
      </c>
      <c r="H18" s="649">
        <v>0</v>
      </c>
      <c r="I18" s="649">
        <v>8</v>
      </c>
      <c r="J18" s="649">
        <v>244</v>
      </c>
      <c r="K18" s="649">
        <v>46</v>
      </c>
      <c r="L18" s="649">
        <v>0</v>
      </c>
      <c r="M18" s="649">
        <f t="shared" si="1"/>
        <v>302</v>
      </c>
      <c r="N18" s="649">
        <v>0</v>
      </c>
      <c r="O18" s="649">
        <v>0</v>
      </c>
      <c r="R18" s="646"/>
    </row>
    <row r="19" spans="1:18" ht="15" customHeight="1" x14ac:dyDescent="0.2">
      <c r="A19" s="645">
        <v>10</v>
      </c>
      <c r="B19" s="647" t="s">
        <v>831</v>
      </c>
      <c r="C19" s="648">
        <v>3045</v>
      </c>
      <c r="D19" s="648">
        <v>3045</v>
      </c>
      <c r="E19" s="648">
        <v>2289</v>
      </c>
      <c r="F19" s="649">
        <f t="shared" si="0"/>
        <v>208</v>
      </c>
      <c r="G19" s="649">
        <v>2</v>
      </c>
      <c r="H19" s="649">
        <v>0</v>
      </c>
      <c r="I19" s="649">
        <v>6</v>
      </c>
      <c r="J19" s="649">
        <v>177</v>
      </c>
      <c r="K19" s="649">
        <v>23</v>
      </c>
      <c r="L19" s="649">
        <v>0</v>
      </c>
      <c r="M19" s="649">
        <f t="shared" si="1"/>
        <v>208</v>
      </c>
      <c r="N19" s="649">
        <v>0</v>
      </c>
      <c r="O19" s="649">
        <v>0</v>
      </c>
      <c r="R19" s="646"/>
    </row>
    <row r="20" spans="1:18" ht="15" customHeight="1" x14ac:dyDescent="0.2">
      <c r="A20" s="645">
        <v>11</v>
      </c>
      <c r="B20" s="647" t="s">
        <v>832</v>
      </c>
      <c r="C20" s="648">
        <v>2256</v>
      </c>
      <c r="D20" s="648">
        <v>2256</v>
      </c>
      <c r="E20" s="648">
        <v>1212</v>
      </c>
      <c r="F20" s="649">
        <f t="shared" si="0"/>
        <v>158</v>
      </c>
      <c r="G20" s="649">
        <v>3</v>
      </c>
      <c r="H20" s="649">
        <v>0</v>
      </c>
      <c r="I20" s="649">
        <v>5</v>
      </c>
      <c r="J20" s="649">
        <v>124</v>
      </c>
      <c r="K20" s="649">
        <v>26</v>
      </c>
      <c r="L20" s="649">
        <v>0</v>
      </c>
      <c r="M20" s="649">
        <f t="shared" si="1"/>
        <v>158</v>
      </c>
      <c r="N20" s="649">
        <v>0</v>
      </c>
      <c r="O20" s="649">
        <v>0</v>
      </c>
      <c r="R20" s="646"/>
    </row>
    <row r="21" spans="1:18" ht="15" customHeight="1" x14ac:dyDescent="0.2">
      <c r="A21" s="645">
        <v>12</v>
      </c>
      <c r="B21" s="647" t="s">
        <v>833</v>
      </c>
      <c r="C21" s="648">
        <v>1978</v>
      </c>
      <c r="D21" s="648">
        <v>1978</v>
      </c>
      <c r="E21" s="648">
        <v>2089</v>
      </c>
      <c r="F21" s="649">
        <f t="shared" si="0"/>
        <v>166</v>
      </c>
      <c r="G21" s="649">
        <v>4</v>
      </c>
      <c r="H21" s="649">
        <v>0</v>
      </c>
      <c r="I21" s="649">
        <v>8</v>
      </c>
      <c r="J21" s="649">
        <v>132</v>
      </c>
      <c r="K21" s="649">
        <v>22</v>
      </c>
      <c r="L21" s="649">
        <v>0</v>
      </c>
      <c r="M21" s="649">
        <f t="shared" si="1"/>
        <v>166</v>
      </c>
      <c r="N21" s="649">
        <v>0</v>
      </c>
      <c r="O21" s="649">
        <v>0</v>
      </c>
      <c r="R21" s="646"/>
    </row>
    <row r="22" spans="1:18" ht="15" customHeight="1" x14ac:dyDescent="0.2">
      <c r="A22" s="645">
        <v>13</v>
      </c>
      <c r="B22" s="647" t="s">
        <v>834</v>
      </c>
      <c r="C22" s="648">
        <v>3292</v>
      </c>
      <c r="D22" s="648">
        <v>3292</v>
      </c>
      <c r="E22" s="648">
        <v>2073</v>
      </c>
      <c r="F22" s="649">
        <f t="shared" si="0"/>
        <v>223</v>
      </c>
      <c r="G22" s="649">
        <v>4</v>
      </c>
      <c r="H22" s="649">
        <v>0</v>
      </c>
      <c r="I22" s="649">
        <v>5</v>
      </c>
      <c r="J22" s="649">
        <v>182</v>
      </c>
      <c r="K22" s="649">
        <v>32</v>
      </c>
      <c r="L22" s="649">
        <v>0</v>
      </c>
      <c r="M22" s="649">
        <f t="shared" si="1"/>
        <v>223</v>
      </c>
      <c r="N22" s="649">
        <v>0</v>
      </c>
      <c r="O22" s="649">
        <v>0</v>
      </c>
      <c r="R22" s="646"/>
    </row>
    <row r="23" spans="1:18" ht="15" customHeight="1" x14ac:dyDescent="0.2">
      <c r="A23" s="645">
        <v>14</v>
      </c>
      <c r="B23" s="647" t="s">
        <v>835</v>
      </c>
      <c r="C23" s="648">
        <v>5866</v>
      </c>
      <c r="D23" s="648">
        <v>5866</v>
      </c>
      <c r="E23" s="648">
        <v>8831</v>
      </c>
      <c r="F23" s="649">
        <f t="shared" si="0"/>
        <v>301</v>
      </c>
      <c r="G23" s="649">
        <v>6</v>
      </c>
      <c r="H23" s="649">
        <v>0</v>
      </c>
      <c r="I23" s="649">
        <v>5</v>
      </c>
      <c r="J23" s="649">
        <v>233</v>
      </c>
      <c r="K23" s="649">
        <v>57</v>
      </c>
      <c r="L23" s="649">
        <v>0</v>
      </c>
      <c r="M23" s="649">
        <f t="shared" si="1"/>
        <v>301</v>
      </c>
      <c r="N23" s="649">
        <v>0</v>
      </c>
      <c r="O23" s="649">
        <v>0</v>
      </c>
      <c r="R23" s="646"/>
    </row>
    <row r="24" spans="1:18" ht="15" customHeight="1" x14ac:dyDescent="0.2">
      <c r="A24" s="645">
        <v>15</v>
      </c>
      <c r="B24" s="647" t="s">
        <v>836</v>
      </c>
      <c r="C24" s="648">
        <v>5911</v>
      </c>
      <c r="D24" s="648">
        <v>5911</v>
      </c>
      <c r="E24" s="648">
        <v>2956</v>
      </c>
      <c r="F24" s="649">
        <f t="shared" si="0"/>
        <v>418</v>
      </c>
      <c r="G24" s="649">
        <v>29</v>
      </c>
      <c r="H24" s="649">
        <v>0</v>
      </c>
      <c r="I24" s="649">
        <v>0</v>
      </c>
      <c r="J24" s="649">
        <v>307</v>
      </c>
      <c r="K24" s="649">
        <v>82</v>
      </c>
      <c r="L24" s="649">
        <v>0</v>
      </c>
      <c r="M24" s="649">
        <f t="shared" si="1"/>
        <v>418</v>
      </c>
      <c r="N24" s="649">
        <v>0</v>
      </c>
      <c r="O24" s="649">
        <v>0</v>
      </c>
      <c r="R24" s="646"/>
    </row>
    <row r="25" spans="1:18" ht="15" customHeight="1" x14ac:dyDescent="0.2">
      <c r="A25" s="645">
        <v>16</v>
      </c>
      <c r="B25" s="647" t="s">
        <v>837</v>
      </c>
      <c r="C25" s="648">
        <v>6533</v>
      </c>
      <c r="D25" s="648">
        <v>6533</v>
      </c>
      <c r="E25" s="648">
        <v>5227</v>
      </c>
      <c r="F25" s="649">
        <f t="shared" si="0"/>
        <v>307</v>
      </c>
      <c r="G25" s="649">
        <v>8</v>
      </c>
      <c r="H25" s="649">
        <v>0</v>
      </c>
      <c r="I25" s="649">
        <v>6</v>
      </c>
      <c r="J25" s="649">
        <v>238</v>
      </c>
      <c r="K25" s="649">
        <v>55</v>
      </c>
      <c r="L25" s="649">
        <v>0</v>
      </c>
      <c r="M25" s="649">
        <f t="shared" si="1"/>
        <v>307</v>
      </c>
      <c r="N25" s="649">
        <v>0</v>
      </c>
      <c r="O25" s="649">
        <v>0</v>
      </c>
      <c r="R25" s="646"/>
    </row>
    <row r="26" spans="1:18" ht="15" customHeight="1" x14ac:dyDescent="0.2">
      <c r="A26" s="645">
        <v>17</v>
      </c>
      <c r="B26" s="647" t="s">
        <v>838</v>
      </c>
      <c r="C26" s="648">
        <v>4126</v>
      </c>
      <c r="D26" s="648">
        <v>4126</v>
      </c>
      <c r="E26" s="648">
        <v>4224</v>
      </c>
      <c r="F26" s="649">
        <f t="shared" si="0"/>
        <v>228</v>
      </c>
      <c r="G26" s="649">
        <v>4</v>
      </c>
      <c r="H26" s="649">
        <v>0</v>
      </c>
      <c r="I26" s="649">
        <v>4</v>
      </c>
      <c r="J26" s="649">
        <v>193</v>
      </c>
      <c r="K26" s="649">
        <v>27</v>
      </c>
      <c r="L26" s="649">
        <v>0</v>
      </c>
      <c r="M26" s="649">
        <f t="shared" si="1"/>
        <v>228</v>
      </c>
      <c r="N26" s="649">
        <v>0</v>
      </c>
      <c r="O26" s="649">
        <v>0</v>
      </c>
      <c r="R26" s="646"/>
    </row>
    <row r="27" spans="1:18" ht="15" customHeight="1" x14ac:dyDescent="0.2">
      <c r="A27" s="645">
        <v>18</v>
      </c>
      <c r="B27" s="647" t="s">
        <v>839</v>
      </c>
      <c r="C27" s="648">
        <v>5899</v>
      </c>
      <c r="D27" s="648">
        <v>5899</v>
      </c>
      <c r="E27" s="648">
        <v>6225</v>
      </c>
      <c r="F27" s="649">
        <f t="shared" si="0"/>
        <v>337</v>
      </c>
      <c r="G27" s="649">
        <v>9</v>
      </c>
      <c r="H27" s="649">
        <v>0</v>
      </c>
      <c r="I27" s="649">
        <v>7</v>
      </c>
      <c r="J27" s="649">
        <v>285</v>
      </c>
      <c r="K27" s="649">
        <v>36</v>
      </c>
      <c r="L27" s="649">
        <v>0</v>
      </c>
      <c r="M27" s="649">
        <f t="shared" si="1"/>
        <v>337</v>
      </c>
      <c r="N27" s="649">
        <v>0</v>
      </c>
      <c r="O27" s="649">
        <v>0</v>
      </c>
      <c r="R27" s="646"/>
    </row>
    <row r="28" spans="1:18" ht="15" customHeight="1" x14ac:dyDescent="0.2">
      <c r="A28" s="645">
        <v>19</v>
      </c>
      <c r="B28" s="647" t="s">
        <v>840</v>
      </c>
      <c r="C28" s="648">
        <v>6223</v>
      </c>
      <c r="D28" s="648">
        <v>6223</v>
      </c>
      <c r="E28" s="648">
        <v>6289</v>
      </c>
      <c r="F28" s="649">
        <f t="shared" si="0"/>
        <v>282</v>
      </c>
      <c r="G28" s="649">
        <v>8</v>
      </c>
      <c r="H28" s="649">
        <v>0</v>
      </c>
      <c r="I28" s="649">
        <v>8</v>
      </c>
      <c r="J28" s="649">
        <v>236</v>
      </c>
      <c r="K28" s="649">
        <v>30</v>
      </c>
      <c r="L28" s="649">
        <v>0</v>
      </c>
      <c r="M28" s="649">
        <f t="shared" si="1"/>
        <v>282</v>
      </c>
      <c r="N28" s="649">
        <v>0</v>
      </c>
      <c r="O28" s="649">
        <v>0</v>
      </c>
      <c r="R28" s="646"/>
    </row>
    <row r="29" spans="1:18" ht="15" customHeight="1" x14ac:dyDescent="0.2">
      <c r="A29" s="645">
        <v>20</v>
      </c>
      <c r="B29" s="647" t="s">
        <v>841</v>
      </c>
      <c r="C29" s="648">
        <v>4387</v>
      </c>
      <c r="D29" s="648">
        <v>4387</v>
      </c>
      <c r="E29" s="648">
        <v>5169</v>
      </c>
      <c r="F29" s="649">
        <f t="shared" si="0"/>
        <v>220</v>
      </c>
      <c r="G29" s="649">
        <v>2</v>
      </c>
      <c r="H29" s="649">
        <v>0</v>
      </c>
      <c r="I29" s="649">
        <v>4</v>
      </c>
      <c r="J29" s="649">
        <v>190</v>
      </c>
      <c r="K29" s="649">
        <v>24</v>
      </c>
      <c r="L29" s="649">
        <v>0</v>
      </c>
      <c r="M29" s="649">
        <f t="shared" si="1"/>
        <v>220</v>
      </c>
      <c r="N29" s="649">
        <v>0</v>
      </c>
      <c r="O29" s="649">
        <v>0</v>
      </c>
      <c r="R29" s="646"/>
    </row>
    <row r="30" spans="1:18" ht="15" customHeight="1" x14ac:dyDescent="0.2">
      <c r="A30" s="645">
        <v>21</v>
      </c>
      <c r="B30" s="647" t="s">
        <v>842</v>
      </c>
      <c r="C30" s="648">
        <v>806</v>
      </c>
      <c r="D30" s="648">
        <v>806</v>
      </c>
      <c r="E30" s="648">
        <v>707</v>
      </c>
      <c r="F30" s="649">
        <f t="shared" si="0"/>
        <v>109</v>
      </c>
      <c r="G30" s="649">
        <v>2</v>
      </c>
      <c r="H30" s="649">
        <v>0</v>
      </c>
      <c r="I30" s="649">
        <v>3</v>
      </c>
      <c r="J30" s="649">
        <v>93</v>
      </c>
      <c r="K30" s="649">
        <v>11</v>
      </c>
      <c r="L30" s="649">
        <v>0</v>
      </c>
      <c r="M30" s="649">
        <f t="shared" si="1"/>
        <v>109</v>
      </c>
      <c r="N30" s="649">
        <v>0</v>
      </c>
      <c r="O30" s="649">
        <v>0</v>
      </c>
      <c r="R30" s="646"/>
    </row>
    <row r="31" spans="1:18" ht="15" customHeight="1" x14ac:dyDescent="0.2">
      <c r="A31" s="645">
        <v>22</v>
      </c>
      <c r="B31" s="647" t="s">
        <v>843</v>
      </c>
      <c r="C31" s="648">
        <v>1691</v>
      </c>
      <c r="D31" s="648">
        <v>1691</v>
      </c>
      <c r="E31" s="648">
        <v>1691</v>
      </c>
      <c r="F31" s="649">
        <f t="shared" si="0"/>
        <v>173</v>
      </c>
      <c r="G31" s="649">
        <v>0</v>
      </c>
      <c r="H31" s="649">
        <v>0</v>
      </c>
      <c r="I31" s="649">
        <v>0</v>
      </c>
      <c r="J31" s="649">
        <v>132</v>
      </c>
      <c r="K31" s="649">
        <v>41</v>
      </c>
      <c r="L31" s="649">
        <v>0</v>
      </c>
      <c r="M31" s="649">
        <f t="shared" si="1"/>
        <v>173</v>
      </c>
      <c r="N31" s="649">
        <v>0</v>
      </c>
      <c r="O31" s="649">
        <v>0</v>
      </c>
      <c r="R31" s="646"/>
    </row>
    <row r="32" spans="1:18" ht="15" customHeight="1" x14ac:dyDescent="0.2">
      <c r="A32" s="645">
        <v>23</v>
      </c>
      <c r="B32" s="647" t="s">
        <v>844</v>
      </c>
      <c r="C32" s="648">
        <v>2336</v>
      </c>
      <c r="D32" s="648">
        <v>2336</v>
      </c>
      <c r="E32" s="648">
        <v>1956</v>
      </c>
      <c r="F32" s="649">
        <f t="shared" si="0"/>
        <v>19</v>
      </c>
      <c r="G32" s="649">
        <v>0</v>
      </c>
      <c r="H32" s="649">
        <v>0</v>
      </c>
      <c r="I32" s="649">
        <v>0</v>
      </c>
      <c r="J32" s="649">
        <v>14</v>
      </c>
      <c r="K32" s="649">
        <v>5</v>
      </c>
      <c r="L32" s="649">
        <v>0</v>
      </c>
      <c r="M32" s="649">
        <f t="shared" si="1"/>
        <v>19</v>
      </c>
      <c r="N32" s="649">
        <v>0</v>
      </c>
      <c r="O32" s="649">
        <v>0</v>
      </c>
      <c r="R32" s="646"/>
    </row>
    <row r="33" spans="1:18" ht="15" customHeight="1" x14ac:dyDescent="0.2">
      <c r="A33" s="645">
        <v>24</v>
      </c>
      <c r="B33" s="647" t="s">
        <v>845</v>
      </c>
      <c r="C33" s="648">
        <v>0</v>
      </c>
      <c r="D33" s="648">
        <v>0</v>
      </c>
      <c r="E33" s="648">
        <v>0</v>
      </c>
      <c r="F33" s="649">
        <f t="shared" si="0"/>
        <v>0</v>
      </c>
      <c r="G33" s="649">
        <v>0</v>
      </c>
      <c r="H33" s="649">
        <v>0</v>
      </c>
      <c r="I33" s="649">
        <v>0</v>
      </c>
      <c r="J33" s="649">
        <v>0</v>
      </c>
      <c r="K33" s="649">
        <v>0</v>
      </c>
      <c r="L33" s="649">
        <v>0</v>
      </c>
      <c r="M33" s="649">
        <f t="shared" si="1"/>
        <v>0</v>
      </c>
      <c r="N33" s="649">
        <v>0</v>
      </c>
      <c r="O33" s="649">
        <v>0</v>
      </c>
      <c r="R33" s="646"/>
    </row>
    <row r="34" spans="1:18" ht="15" customHeight="1" x14ac:dyDescent="0.2">
      <c r="A34" s="953" t="s">
        <v>16</v>
      </c>
      <c r="B34" s="954"/>
      <c r="C34" s="650">
        <v>83690</v>
      </c>
      <c r="D34" s="650">
        <v>83690</v>
      </c>
      <c r="E34" s="650">
        <f t="shared" ref="E34:O34" si="2">SUM(E10:E33)</f>
        <v>78338</v>
      </c>
      <c r="F34" s="650">
        <f t="shared" si="2"/>
        <v>5543</v>
      </c>
      <c r="G34" s="650">
        <f t="shared" si="2"/>
        <v>120</v>
      </c>
      <c r="H34" s="650">
        <f t="shared" si="2"/>
        <v>0</v>
      </c>
      <c r="I34" s="650">
        <f t="shared" si="2"/>
        <v>116</v>
      </c>
      <c r="J34" s="650">
        <f t="shared" si="2"/>
        <v>4482</v>
      </c>
      <c r="K34" s="650">
        <f t="shared" si="2"/>
        <v>825</v>
      </c>
      <c r="L34" s="650">
        <f t="shared" si="2"/>
        <v>0</v>
      </c>
      <c r="M34" s="650">
        <f t="shared" si="2"/>
        <v>5543</v>
      </c>
      <c r="N34" s="650">
        <f t="shared" si="2"/>
        <v>0</v>
      </c>
      <c r="O34" s="650">
        <f t="shared" si="2"/>
        <v>0</v>
      </c>
    </row>
    <row r="35" spans="1:18" x14ac:dyDescent="0.2">
      <c r="A35" s="549"/>
      <c r="F35" s="644"/>
      <c r="G35" s="644"/>
      <c r="H35" s="644"/>
      <c r="I35" s="644"/>
      <c r="J35" s="644"/>
      <c r="K35" s="644"/>
      <c r="L35" s="644"/>
      <c r="M35" s="955"/>
      <c r="N35" s="955"/>
      <c r="O35" s="955"/>
    </row>
    <row r="38" spans="1:18" ht="15" customHeight="1" x14ac:dyDescent="0.2">
      <c r="A38" s="642"/>
      <c r="B38" s="642"/>
      <c r="C38" s="642"/>
      <c r="D38" s="642"/>
      <c r="G38" s="643"/>
      <c r="H38" s="643"/>
    </row>
    <row r="39" spans="1:18" ht="15" customHeight="1" x14ac:dyDescent="0.2">
      <c r="A39" s="10" t="s">
        <v>1114</v>
      </c>
      <c r="B39" s="642"/>
      <c r="C39" s="642"/>
      <c r="D39" s="642"/>
      <c r="E39" s="748" t="s">
        <v>1120</v>
      </c>
      <c r="F39" s="748"/>
      <c r="G39" s="748"/>
      <c r="H39" s="643"/>
      <c r="K39" s="749" t="s">
        <v>1116</v>
      </c>
      <c r="L39" s="749"/>
      <c r="M39" s="749"/>
      <c r="N39" s="749"/>
      <c r="O39" s="749"/>
    </row>
    <row r="40" spans="1:18" ht="15" customHeight="1" x14ac:dyDescent="0.2">
      <c r="A40" s="642"/>
      <c r="B40" s="642"/>
      <c r="C40" s="642"/>
      <c r="D40" s="642"/>
      <c r="E40" s="749" t="s">
        <v>1121</v>
      </c>
      <c r="F40" s="749"/>
      <c r="G40" s="749"/>
      <c r="H40" s="643"/>
      <c r="K40" s="832" t="s">
        <v>1115</v>
      </c>
      <c r="L40" s="832"/>
      <c r="M40" s="832"/>
      <c r="N40" s="832"/>
      <c r="O40" s="832"/>
    </row>
    <row r="41" spans="1:18" x14ac:dyDescent="0.2">
      <c r="A41" s="10"/>
      <c r="C41" s="642"/>
      <c r="D41" s="642"/>
      <c r="E41" s="749" t="s">
        <v>1122</v>
      </c>
      <c r="F41" s="749"/>
      <c r="G41" s="749"/>
      <c r="H41" s="642"/>
    </row>
    <row r="42" spans="1:18" x14ac:dyDescent="0.2">
      <c r="A42" s="642"/>
      <c r="B42" s="642"/>
      <c r="C42" s="642"/>
      <c r="D42" s="642"/>
      <c r="E42" s="642"/>
      <c r="F42" s="642"/>
      <c r="G42" s="642"/>
      <c r="H42" s="642"/>
      <c r="I42" s="642"/>
      <c r="J42" s="642"/>
      <c r="K42" s="642"/>
      <c r="L42" s="642"/>
    </row>
  </sheetData>
  <mergeCells count="28">
    <mergeCell ref="E39:G39"/>
    <mergeCell ref="E40:G40"/>
    <mergeCell ref="E41:G41"/>
    <mergeCell ref="A34:B34"/>
    <mergeCell ref="M35:O35"/>
    <mergeCell ref="K39:O39"/>
    <mergeCell ref="K40:O40"/>
    <mergeCell ref="E7:E9"/>
    <mergeCell ref="O8:O9"/>
    <mergeCell ref="A7:A9"/>
    <mergeCell ref="B7:B9"/>
    <mergeCell ref="C7:C9"/>
    <mergeCell ref="D7:D9"/>
    <mergeCell ref="F7:F9"/>
    <mergeCell ref="G7:K7"/>
    <mergeCell ref="L7:L9"/>
    <mergeCell ref="M7:O7"/>
    <mergeCell ref="G8:H8"/>
    <mergeCell ref="I8:I9"/>
    <mergeCell ref="J8:J9"/>
    <mergeCell ref="K8:K9"/>
    <mergeCell ref="M8:M9"/>
    <mergeCell ref="N8:N9"/>
    <mergeCell ref="A1:M1"/>
    <mergeCell ref="N1:O1"/>
    <mergeCell ref="A2:N2"/>
    <mergeCell ref="A4:N4"/>
    <mergeCell ref="M6:O6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37"/>
  <sheetViews>
    <sheetView view="pageBreakPreview" topLeftCell="A10" zoomScale="90" zoomScaleNormal="100" zoomScaleSheetLayoutView="90" workbookViewId="0">
      <selection activeCell="E35" sqref="E35:G35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749"/>
      <c r="E1" s="749"/>
      <c r="H1" s="34"/>
      <c r="I1" s="836" t="s">
        <v>64</v>
      </c>
      <c r="J1" s="836"/>
    </row>
    <row r="2" spans="1:19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9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</row>
    <row r="4" spans="1:19" ht="10.5" customHeight="1" x14ac:dyDescent="0.2"/>
    <row r="5" spans="1:19" s="11" customFormat="1" ht="24.75" customHeight="1" x14ac:dyDescent="0.25">
      <c r="A5" s="957" t="s">
        <v>445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</row>
    <row r="6" spans="1:19" s="11" customFormat="1" ht="15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9" s="11" customFormat="1" x14ac:dyDescent="0.2">
      <c r="A7" s="27" t="s">
        <v>870</v>
      </c>
      <c r="B7" s="27"/>
      <c r="E7" s="906"/>
      <c r="F7" s="906"/>
      <c r="G7" s="906"/>
      <c r="H7" s="906"/>
      <c r="I7" s="906" t="s">
        <v>1043</v>
      </c>
      <c r="J7" s="906"/>
      <c r="K7" s="906"/>
    </row>
    <row r="8" spans="1:19" s="9" customFormat="1" ht="15.75" hidden="1" x14ac:dyDescent="0.25">
      <c r="C8" s="838" t="s">
        <v>13</v>
      </c>
      <c r="D8" s="838"/>
      <c r="E8" s="838"/>
      <c r="F8" s="838"/>
      <c r="G8" s="838"/>
      <c r="H8" s="838"/>
      <c r="I8" s="838"/>
      <c r="J8" s="838"/>
    </row>
    <row r="9" spans="1:19" ht="44.25" customHeight="1" x14ac:dyDescent="0.2">
      <c r="A9" s="834" t="s">
        <v>20</v>
      </c>
      <c r="B9" s="834" t="s">
        <v>54</v>
      </c>
      <c r="C9" s="724" t="s">
        <v>473</v>
      </c>
      <c r="D9" s="726"/>
      <c r="E9" s="724" t="s">
        <v>34</v>
      </c>
      <c r="F9" s="726"/>
      <c r="G9" s="724" t="s">
        <v>35</v>
      </c>
      <c r="H9" s="726"/>
      <c r="I9" s="755" t="s">
        <v>100</v>
      </c>
      <c r="J9" s="755"/>
      <c r="K9" s="834" t="s">
        <v>525</v>
      </c>
      <c r="R9" s="5"/>
      <c r="S9" s="8"/>
    </row>
    <row r="10" spans="1:19" s="10" customFormat="1" ht="42.6" customHeight="1" x14ac:dyDescent="0.2">
      <c r="A10" s="835"/>
      <c r="B10" s="835"/>
      <c r="C10" s="307" t="s">
        <v>36</v>
      </c>
      <c r="D10" s="307" t="s">
        <v>99</v>
      </c>
      <c r="E10" s="307" t="s">
        <v>36</v>
      </c>
      <c r="F10" s="307" t="s">
        <v>99</v>
      </c>
      <c r="G10" s="307" t="s">
        <v>36</v>
      </c>
      <c r="H10" s="307" t="s">
        <v>99</v>
      </c>
      <c r="I10" s="307" t="s">
        <v>134</v>
      </c>
      <c r="J10" s="307" t="s">
        <v>135</v>
      </c>
      <c r="K10" s="835"/>
    </row>
    <row r="11" spans="1:19" x14ac:dyDescent="0.2">
      <c r="A11" s="123">
        <v>1</v>
      </c>
      <c r="B11" s="123">
        <v>2</v>
      </c>
      <c r="C11" s="123">
        <v>3</v>
      </c>
      <c r="D11" s="123">
        <v>4</v>
      </c>
      <c r="E11" s="123">
        <v>5</v>
      </c>
      <c r="F11" s="123">
        <v>6</v>
      </c>
      <c r="G11" s="123">
        <v>7</v>
      </c>
      <c r="H11" s="123">
        <v>8</v>
      </c>
      <c r="I11" s="123">
        <v>9</v>
      </c>
      <c r="J11" s="123">
        <v>10</v>
      </c>
      <c r="K11" s="2">
        <v>11</v>
      </c>
    </row>
    <row r="12" spans="1:19" ht="20.100000000000001" customHeight="1" x14ac:dyDescent="0.2">
      <c r="A12" s="486">
        <v>1</v>
      </c>
      <c r="B12" s="129" t="s">
        <v>380</v>
      </c>
      <c r="C12" s="284">
        <v>9792</v>
      </c>
      <c r="D12" s="404">
        <v>5875.2</v>
      </c>
      <c r="E12" s="284">
        <v>9792</v>
      </c>
      <c r="F12" s="404">
        <v>5875.2</v>
      </c>
      <c r="G12" s="284">
        <f>C12-E12</f>
        <v>0</v>
      </c>
      <c r="H12" s="404">
        <f>D12-F12</f>
        <v>0</v>
      </c>
      <c r="I12" s="284">
        <v>0</v>
      </c>
      <c r="J12" s="404">
        <v>0</v>
      </c>
      <c r="K12" s="284"/>
    </row>
    <row r="13" spans="1:19" ht="20.100000000000001" customHeight="1" x14ac:dyDescent="0.2">
      <c r="A13" s="486">
        <v>2</v>
      </c>
      <c r="B13" s="129" t="s">
        <v>381</v>
      </c>
      <c r="C13" s="284">
        <v>1900</v>
      </c>
      <c r="D13" s="404">
        <v>1140</v>
      </c>
      <c r="E13" s="284">
        <v>1900</v>
      </c>
      <c r="F13" s="404">
        <v>1140</v>
      </c>
      <c r="G13" s="284">
        <f t="shared" ref="G13:G23" si="0">C13-E13</f>
        <v>0</v>
      </c>
      <c r="H13" s="404">
        <f t="shared" ref="H13:H23" si="1">D13-F13</f>
        <v>0</v>
      </c>
      <c r="I13" s="284">
        <v>0</v>
      </c>
      <c r="J13" s="404">
        <v>0</v>
      </c>
      <c r="K13" s="284"/>
    </row>
    <row r="14" spans="1:19" ht="20.100000000000001" customHeight="1" x14ac:dyDescent="0.2">
      <c r="A14" s="486">
        <v>3</v>
      </c>
      <c r="B14" s="129" t="s">
        <v>382</v>
      </c>
      <c r="C14" s="284">
        <v>36958</v>
      </c>
      <c r="D14" s="404">
        <v>22174.799999999999</v>
      </c>
      <c r="E14" s="284">
        <v>36958</v>
      </c>
      <c r="F14" s="404">
        <v>22174.799999999999</v>
      </c>
      <c r="G14" s="284">
        <f t="shared" si="0"/>
        <v>0</v>
      </c>
      <c r="H14" s="404">
        <f t="shared" si="1"/>
        <v>0</v>
      </c>
      <c r="I14" s="284">
        <v>0</v>
      </c>
      <c r="J14" s="404">
        <v>0</v>
      </c>
      <c r="K14" s="284"/>
    </row>
    <row r="15" spans="1:19" ht="20.100000000000001" customHeight="1" x14ac:dyDescent="0.2">
      <c r="A15" s="486">
        <v>4</v>
      </c>
      <c r="B15" s="129" t="s">
        <v>383</v>
      </c>
      <c r="C15" s="284">
        <v>8419</v>
      </c>
      <c r="D15" s="404">
        <v>17398.53</v>
      </c>
      <c r="E15" s="284">
        <v>8419</v>
      </c>
      <c r="F15" s="404">
        <v>17398.53</v>
      </c>
      <c r="G15" s="284">
        <f t="shared" si="0"/>
        <v>0</v>
      </c>
      <c r="H15" s="404">
        <f t="shared" si="1"/>
        <v>0</v>
      </c>
      <c r="I15" s="284">
        <v>0</v>
      </c>
      <c r="J15" s="404">
        <v>0</v>
      </c>
      <c r="K15" s="284"/>
    </row>
    <row r="16" spans="1:19" ht="20.100000000000001" customHeight="1" x14ac:dyDescent="0.2">
      <c r="A16" s="486">
        <v>5</v>
      </c>
      <c r="B16" s="129" t="s">
        <v>384</v>
      </c>
      <c r="C16" s="284">
        <v>7193</v>
      </c>
      <c r="D16" s="404">
        <v>12355.88</v>
      </c>
      <c r="E16" s="284">
        <v>7193</v>
      </c>
      <c r="F16" s="404">
        <v>12355.88</v>
      </c>
      <c r="G16" s="284">
        <f t="shared" si="0"/>
        <v>0</v>
      </c>
      <c r="H16" s="404">
        <f t="shared" si="1"/>
        <v>0</v>
      </c>
      <c r="I16" s="284">
        <v>0</v>
      </c>
      <c r="J16" s="404">
        <v>0</v>
      </c>
      <c r="K16" s="284"/>
    </row>
    <row r="17" spans="1:16" ht="20.100000000000001" customHeight="1" x14ac:dyDescent="0.2">
      <c r="A17" s="486">
        <v>6</v>
      </c>
      <c r="B17" s="129" t="s">
        <v>385</v>
      </c>
      <c r="C17" s="284">
        <v>3923</v>
      </c>
      <c r="D17" s="404">
        <v>7180.54</v>
      </c>
      <c r="E17" s="284">
        <v>3923</v>
      </c>
      <c r="F17" s="404">
        <v>7180.54</v>
      </c>
      <c r="G17" s="284">
        <f t="shared" si="0"/>
        <v>0</v>
      </c>
      <c r="H17" s="404">
        <f t="shared" si="1"/>
        <v>0</v>
      </c>
      <c r="I17" s="284">
        <v>0</v>
      </c>
      <c r="J17" s="404">
        <v>0</v>
      </c>
      <c r="K17" s="284"/>
    </row>
    <row r="18" spans="1:16" ht="20.100000000000001" customHeight="1" x14ac:dyDescent="0.2">
      <c r="A18" s="486">
        <v>7</v>
      </c>
      <c r="B18" s="129" t="s">
        <v>386</v>
      </c>
      <c r="C18" s="284">
        <v>0</v>
      </c>
      <c r="D18" s="404">
        <v>0</v>
      </c>
      <c r="E18" s="284">
        <v>0</v>
      </c>
      <c r="F18" s="404">
        <v>0</v>
      </c>
      <c r="G18" s="284">
        <f t="shared" si="0"/>
        <v>0</v>
      </c>
      <c r="H18" s="404">
        <f t="shared" si="1"/>
        <v>0</v>
      </c>
      <c r="I18" s="284">
        <v>0</v>
      </c>
      <c r="J18" s="404">
        <v>0</v>
      </c>
      <c r="K18" s="284"/>
    </row>
    <row r="19" spans="1:16" s="8" customFormat="1" ht="20.100000000000001" customHeight="1" x14ac:dyDescent="0.2">
      <c r="A19" s="486">
        <v>8</v>
      </c>
      <c r="B19" s="129" t="s">
        <v>259</v>
      </c>
      <c r="C19" s="284">
        <v>13129</v>
      </c>
      <c r="D19" s="404">
        <v>19693.5</v>
      </c>
      <c r="E19" s="284">
        <v>9108</v>
      </c>
      <c r="F19" s="404">
        <v>15925.45</v>
      </c>
      <c r="G19" s="284">
        <f t="shared" si="0"/>
        <v>4021</v>
      </c>
      <c r="H19" s="404">
        <f t="shared" si="1"/>
        <v>3768.0499999999993</v>
      </c>
      <c r="I19" s="284">
        <v>0</v>
      </c>
      <c r="J19" s="404">
        <v>0</v>
      </c>
      <c r="K19" s="284"/>
    </row>
    <row r="20" spans="1:16" s="8" customFormat="1" ht="20.100000000000001" customHeight="1" x14ac:dyDescent="0.2">
      <c r="A20" s="486">
        <v>9</v>
      </c>
      <c r="B20" s="129" t="s">
        <v>362</v>
      </c>
      <c r="C20" s="284">
        <v>0</v>
      </c>
      <c r="D20" s="404">
        <v>0</v>
      </c>
      <c r="E20" s="284">
        <v>0</v>
      </c>
      <c r="F20" s="404">
        <v>0</v>
      </c>
      <c r="G20" s="284">
        <f t="shared" si="0"/>
        <v>0</v>
      </c>
      <c r="H20" s="404">
        <f t="shared" si="1"/>
        <v>0</v>
      </c>
      <c r="I20" s="284">
        <v>0</v>
      </c>
      <c r="J20" s="404">
        <v>0</v>
      </c>
      <c r="K20" s="284"/>
    </row>
    <row r="21" spans="1:16" s="8" customFormat="1" ht="20.100000000000001" customHeight="1" x14ac:dyDescent="0.2">
      <c r="A21" s="486">
        <v>10</v>
      </c>
      <c r="B21" s="129" t="s">
        <v>524</v>
      </c>
      <c r="C21" s="284">
        <v>0</v>
      </c>
      <c r="D21" s="404">
        <v>0</v>
      </c>
      <c r="E21" s="284">
        <v>0</v>
      </c>
      <c r="F21" s="404">
        <v>0</v>
      </c>
      <c r="G21" s="284">
        <f t="shared" si="0"/>
        <v>0</v>
      </c>
      <c r="H21" s="404">
        <f t="shared" si="1"/>
        <v>0</v>
      </c>
      <c r="I21" s="284">
        <v>0</v>
      </c>
      <c r="J21" s="404">
        <v>0</v>
      </c>
      <c r="K21" s="284"/>
    </row>
    <row r="22" spans="1:16" s="8" customFormat="1" ht="20.100000000000001" customHeight="1" x14ac:dyDescent="0.2">
      <c r="A22" s="486">
        <v>11</v>
      </c>
      <c r="B22" s="129" t="s">
        <v>485</v>
      </c>
      <c r="C22" s="284">
        <v>0</v>
      </c>
      <c r="D22" s="404">
        <v>0</v>
      </c>
      <c r="E22" s="284">
        <v>0</v>
      </c>
      <c r="F22" s="404">
        <v>0</v>
      </c>
      <c r="G22" s="284">
        <f t="shared" si="0"/>
        <v>0</v>
      </c>
      <c r="H22" s="404">
        <f t="shared" si="1"/>
        <v>0</v>
      </c>
      <c r="I22" s="284">
        <v>0</v>
      </c>
      <c r="J22" s="404">
        <v>0</v>
      </c>
      <c r="K22" s="284"/>
    </row>
    <row r="23" spans="1:16" s="8" customFormat="1" ht="20.100000000000001" customHeight="1" x14ac:dyDescent="0.2">
      <c r="A23" s="486">
        <v>12</v>
      </c>
      <c r="B23" s="129" t="s">
        <v>523</v>
      </c>
      <c r="C23" s="284">
        <v>0</v>
      </c>
      <c r="D23" s="404">
        <v>0</v>
      </c>
      <c r="E23" s="284">
        <v>0</v>
      </c>
      <c r="F23" s="404">
        <v>0</v>
      </c>
      <c r="G23" s="284">
        <f t="shared" si="0"/>
        <v>0</v>
      </c>
      <c r="H23" s="404">
        <f t="shared" si="1"/>
        <v>0</v>
      </c>
      <c r="I23" s="284">
        <v>0</v>
      </c>
      <c r="J23" s="404">
        <v>0</v>
      </c>
      <c r="K23" s="284"/>
    </row>
    <row r="24" spans="1:16" s="8" customFormat="1" ht="20.100000000000001" customHeight="1" x14ac:dyDescent="0.2">
      <c r="A24" s="489" t="s">
        <v>16</v>
      </c>
      <c r="B24" s="284"/>
      <c r="C24" s="491">
        <f t="shared" ref="C24:J24" si="2">SUM(C12:C23)</f>
        <v>81314</v>
      </c>
      <c r="D24" s="292">
        <f t="shared" si="2"/>
        <v>85818.45</v>
      </c>
      <c r="E24" s="491">
        <f t="shared" si="2"/>
        <v>77293</v>
      </c>
      <c r="F24" s="292">
        <f t="shared" si="2"/>
        <v>82050.399999999994</v>
      </c>
      <c r="G24" s="491">
        <f t="shared" si="2"/>
        <v>4021</v>
      </c>
      <c r="H24" s="292">
        <f t="shared" si="2"/>
        <v>3768.0499999999993</v>
      </c>
      <c r="I24" s="491">
        <f t="shared" si="2"/>
        <v>0</v>
      </c>
      <c r="J24" s="292">
        <f t="shared" si="2"/>
        <v>0</v>
      </c>
      <c r="K24" s="491"/>
    </row>
    <row r="25" spans="1:16" s="8" customFormat="1" ht="14.25" customHeight="1" x14ac:dyDescent="0.2">
      <c r="A25" s="7"/>
      <c r="C25" s="23"/>
      <c r="D25" s="441"/>
      <c r="E25" s="23"/>
      <c r="F25" s="441"/>
      <c r="G25" s="23"/>
      <c r="H25" s="441"/>
      <c r="I25" s="23"/>
      <c r="J25" s="441"/>
      <c r="K25" s="23"/>
    </row>
    <row r="26" spans="1:16" s="8" customFormat="1" ht="11.25" customHeight="1" x14ac:dyDescent="0.2">
      <c r="A26" s="7"/>
      <c r="C26" s="23"/>
      <c r="D26" s="441"/>
      <c r="E26" s="23"/>
      <c r="F26" s="441"/>
      <c r="G26" s="23"/>
      <c r="H26" s="441"/>
      <c r="I26" s="23"/>
      <c r="J26" s="441"/>
      <c r="K26" s="23"/>
    </row>
    <row r="27" spans="1:16" s="8" customFormat="1" ht="15.75" customHeight="1" x14ac:dyDescent="0.2">
      <c r="A27" s="956" t="s">
        <v>1099</v>
      </c>
      <c r="B27" s="956"/>
      <c r="C27" s="956"/>
      <c r="D27" s="956"/>
      <c r="E27" s="956"/>
      <c r="F27" s="956"/>
      <c r="G27" s="956"/>
      <c r="H27" s="956"/>
      <c r="I27" s="956"/>
      <c r="J27" s="956"/>
      <c r="K27" s="956"/>
    </row>
    <row r="28" spans="1:16" s="8" customFormat="1" x14ac:dyDescent="0.2">
      <c r="A28" s="956"/>
      <c r="B28" s="956"/>
      <c r="C28" s="956"/>
      <c r="D28" s="956"/>
      <c r="E28" s="956"/>
      <c r="F28" s="956"/>
      <c r="G28" s="956"/>
      <c r="H28" s="956"/>
      <c r="I28" s="956"/>
      <c r="J28" s="956"/>
      <c r="K28" s="956"/>
    </row>
    <row r="29" spans="1:16" s="8" customFormat="1" ht="32.25" customHeight="1" x14ac:dyDescent="0.2">
      <c r="A29" s="956"/>
      <c r="B29" s="956"/>
      <c r="C29" s="956"/>
      <c r="D29" s="956"/>
      <c r="E29" s="956"/>
      <c r="F29" s="956"/>
      <c r="G29" s="956"/>
      <c r="H29" s="956"/>
      <c r="I29" s="956"/>
      <c r="J29" s="956"/>
      <c r="K29" s="956"/>
    </row>
    <row r="30" spans="1:16" s="8" customFormat="1" ht="25.5" customHeight="1" x14ac:dyDescent="0.2">
      <c r="A30" s="656"/>
      <c r="B30" s="656"/>
      <c r="C30" s="656"/>
      <c r="D30" s="656"/>
      <c r="E30" s="656"/>
      <c r="F30" s="656"/>
      <c r="G30" s="656"/>
      <c r="H30" s="656"/>
      <c r="I30" s="656"/>
      <c r="J30" s="656"/>
      <c r="K30" s="656"/>
    </row>
    <row r="31" spans="1:16" s="8" customFormat="1" x14ac:dyDescent="0.2">
      <c r="A31" s="6"/>
      <c r="H31" s="651"/>
      <c r="I31" s="651"/>
      <c r="J31" s="651"/>
    </row>
    <row r="32" spans="1:16" s="11" customFormat="1" ht="13.9" customHeight="1" x14ac:dyDescent="0.2">
      <c r="A32" s="654"/>
      <c r="B32" s="651"/>
      <c r="C32" s="651"/>
      <c r="D32" s="651"/>
      <c r="E32" s="651"/>
      <c r="F32" s="651"/>
      <c r="G32" s="651"/>
      <c r="H32" s="651"/>
      <c r="I32" s="651"/>
      <c r="J32" s="651"/>
      <c r="K32" s="651"/>
      <c r="L32" s="71"/>
      <c r="M32" s="71"/>
      <c r="N32" s="71"/>
      <c r="O32" s="71"/>
      <c r="P32" s="71"/>
    </row>
    <row r="33" spans="1:16" s="11" customFormat="1" ht="13.15" customHeight="1" x14ac:dyDescent="0.2">
      <c r="A33" s="10" t="s">
        <v>1117</v>
      </c>
      <c r="B33" s="237"/>
      <c r="C33" s="237"/>
      <c r="D33" s="237"/>
      <c r="E33" s="936" t="s">
        <v>1120</v>
      </c>
      <c r="F33" s="936"/>
      <c r="G33" s="936"/>
      <c r="H33" s="651"/>
      <c r="I33" s="749" t="s">
        <v>1116</v>
      </c>
      <c r="J33" s="749"/>
      <c r="K33" s="749"/>
      <c r="L33" s="71"/>
      <c r="M33" s="71"/>
      <c r="N33" s="71"/>
      <c r="O33" s="71"/>
      <c r="P33" s="71"/>
    </row>
    <row r="34" spans="1:16" s="11" customFormat="1" ht="13.15" customHeight="1" x14ac:dyDescent="0.2">
      <c r="A34" s="237"/>
      <c r="B34" s="237"/>
      <c r="C34" s="237"/>
      <c r="D34" s="237"/>
      <c r="E34" s="936" t="s">
        <v>1121</v>
      </c>
      <c r="F34" s="936"/>
      <c r="G34" s="936"/>
      <c r="H34" s="27"/>
      <c r="I34" s="832" t="s">
        <v>1115</v>
      </c>
      <c r="J34" s="832"/>
      <c r="K34" s="832"/>
      <c r="L34" s="71"/>
      <c r="M34" s="71"/>
      <c r="N34" s="71"/>
      <c r="O34" s="71"/>
      <c r="P34" s="71"/>
    </row>
    <row r="35" spans="1:16" s="11" customFormat="1" x14ac:dyDescent="0.2">
      <c r="A35" s="10"/>
      <c r="B35" s="10"/>
      <c r="C35" s="10"/>
      <c r="D35" s="10"/>
      <c r="E35" s="936" t="s">
        <v>1122</v>
      </c>
      <c r="F35" s="936"/>
      <c r="G35" s="936"/>
      <c r="H35" s="27"/>
      <c r="I35" s="27"/>
      <c r="J35" s="654"/>
      <c r="K35" s="654"/>
    </row>
    <row r="36" spans="1:16" s="11" customFormat="1" x14ac:dyDescent="0.2">
      <c r="A36" s="10"/>
      <c r="B36" s="654"/>
      <c r="C36" s="654"/>
      <c r="D36" s="654"/>
      <c r="E36" s="654"/>
      <c r="F36" s="654"/>
      <c r="G36" s="654"/>
      <c r="H36" s="654"/>
      <c r="I36" s="654"/>
      <c r="J36" s="654"/>
      <c r="K36" s="654"/>
    </row>
    <row r="37" spans="1:16" x14ac:dyDescent="0.2">
      <c r="A37" s="827"/>
      <c r="B37" s="827"/>
      <c r="C37" s="827"/>
      <c r="D37" s="827"/>
      <c r="E37" s="827"/>
      <c r="F37" s="827"/>
      <c r="G37" s="827"/>
      <c r="H37" s="827"/>
      <c r="I37" s="827"/>
      <c r="J37" s="827"/>
    </row>
  </sheetData>
  <mergeCells count="22">
    <mergeCell ref="E7:H7"/>
    <mergeCell ref="I7:K7"/>
    <mergeCell ref="C8:J8"/>
    <mergeCell ref="A9:A10"/>
    <mergeCell ref="B9:B10"/>
    <mergeCell ref="C9:D9"/>
    <mergeCell ref="D1:E1"/>
    <mergeCell ref="I1:J1"/>
    <mergeCell ref="A2:J2"/>
    <mergeCell ref="A3:J3"/>
    <mergeCell ref="A5:K5"/>
    <mergeCell ref="A37:J37"/>
    <mergeCell ref="E9:F9"/>
    <mergeCell ref="G9:H9"/>
    <mergeCell ref="I9:J9"/>
    <mergeCell ref="K9:K10"/>
    <mergeCell ref="A27:K29"/>
    <mergeCell ref="I33:K33"/>
    <mergeCell ref="I34:K34"/>
    <mergeCell ref="E33:G33"/>
    <mergeCell ref="E34:G34"/>
    <mergeCell ref="E35:G3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49"/>
  <sheetViews>
    <sheetView topLeftCell="A15" zoomScaleNormal="100" zoomScaleSheetLayoutView="90" workbookViewId="0">
      <selection activeCell="M37" sqref="M37"/>
    </sheetView>
  </sheetViews>
  <sheetFormatPr defaultRowHeight="12.75" x14ac:dyDescent="0.2"/>
  <cols>
    <col min="1" max="1" width="6.140625" customWidth="1"/>
    <col min="2" max="2" width="15.710937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1" ht="15" x14ac:dyDescent="0.2">
      <c r="D1" s="749"/>
      <c r="E1" s="749"/>
      <c r="H1" s="34"/>
      <c r="I1" s="836" t="s">
        <v>387</v>
      </c>
      <c r="J1" s="836"/>
    </row>
    <row r="2" spans="1:1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1" ht="20.25" x14ac:dyDescent="0.3">
      <c r="A3" s="768" t="s">
        <v>700</v>
      </c>
      <c r="B3" s="768"/>
      <c r="C3" s="768"/>
      <c r="D3" s="768"/>
      <c r="E3" s="768"/>
      <c r="F3" s="768"/>
      <c r="G3" s="768"/>
      <c r="H3" s="768"/>
      <c r="I3" s="768"/>
      <c r="J3" s="768"/>
    </row>
    <row r="4" spans="1:11" ht="10.5" customHeight="1" x14ac:dyDescent="0.2"/>
    <row r="5" spans="1:11" s="11" customFormat="1" ht="18.75" customHeight="1" x14ac:dyDescent="0.25">
      <c r="A5" s="957" t="s">
        <v>446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</row>
    <row r="6" spans="1:11" s="11" customFormat="1" ht="15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1" s="11" customFormat="1" x14ac:dyDescent="0.2">
      <c r="A7" s="27" t="s">
        <v>870</v>
      </c>
      <c r="B7" s="27"/>
      <c r="E7" s="906"/>
      <c r="F7" s="906"/>
      <c r="G7" s="906"/>
      <c r="H7" s="906"/>
      <c r="I7" s="906" t="s">
        <v>1043</v>
      </c>
      <c r="J7" s="906"/>
      <c r="K7" s="906"/>
    </row>
    <row r="8" spans="1:11" s="9" customFormat="1" ht="15.75" hidden="1" x14ac:dyDescent="0.25">
      <c r="C8" s="838" t="s">
        <v>13</v>
      </c>
      <c r="D8" s="838"/>
      <c r="E8" s="838"/>
      <c r="F8" s="838"/>
      <c r="G8" s="838"/>
      <c r="H8" s="838"/>
      <c r="I8" s="838"/>
      <c r="J8" s="838"/>
    </row>
    <row r="9" spans="1:11" ht="30" customHeight="1" x14ac:dyDescent="0.2">
      <c r="A9" s="834" t="s">
        <v>20</v>
      </c>
      <c r="B9" s="834" t="s">
        <v>33</v>
      </c>
      <c r="C9" s="724" t="s">
        <v>701</v>
      </c>
      <c r="D9" s="726"/>
      <c r="E9" s="724" t="s">
        <v>34</v>
      </c>
      <c r="F9" s="726"/>
      <c r="G9" s="724" t="s">
        <v>35</v>
      </c>
      <c r="H9" s="726"/>
      <c r="I9" s="755" t="s">
        <v>100</v>
      </c>
      <c r="J9" s="755"/>
      <c r="K9" s="834" t="s">
        <v>244</v>
      </c>
    </row>
    <row r="10" spans="1:11" s="10" customFormat="1" ht="42.6" customHeight="1" x14ac:dyDescent="0.2">
      <c r="A10" s="835"/>
      <c r="B10" s="835"/>
      <c r="C10" s="307" t="s">
        <v>36</v>
      </c>
      <c r="D10" s="307" t="s">
        <v>99</v>
      </c>
      <c r="E10" s="307" t="s">
        <v>36</v>
      </c>
      <c r="F10" s="307" t="s">
        <v>99</v>
      </c>
      <c r="G10" s="307" t="s">
        <v>36</v>
      </c>
      <c r="H10" s="307" t="s">
        <v>99</v>
      </c>
      <c r="I10" s="307" t="s">
        <v>134</v>
      </c>
      <c r="J10" s="307" t="s">
        <v>135</v>
      </c>
      <c r="K10" s="835"/>
    </row>
    <row r="11" spans="1:11" x14ac:dyDescent="0.2">
      <c r="A11" s="331">
        <v>1</v>
      </c>
      <c r="B11" s="331">
        <v>2</v>
      </c>
      <c r="C11" s="331">
        <v>3</v>
      </c>
      <c r="D11" s="331">
        <v>4</v>
      </c>
      <c r="E11" s="331">
        <v>5</v>
      </c>
      <c r="F11" s="331">
        <v>6</v>
      </c>
      <c r="G11" s="331">
        <v>7</v>
      </c>
      <c r="H11" s="331">
        <v>8</v>
      </c>
      <c r="I11" s="331">
        <v>9</v>
      </c>
      <c r="J11" s="331">
        <v>10</v>
      </c>
      <c r="K11" s="308">
        <v>11</v>
      </c>
    </row>
    <row r="12" spans="1:11" ht="15" customHeight="1" x14ac:dyDescent="0.2">
      <c r="A12" s="250">
        <v>1</v>
      </c>
      <c r="B12" s="252" t="s">
        <v>822</v>
      </c>
      <c r="C12" s="538">
        <v>0</v>
      </c>
      <c r="D12" s="282">
        <v>0</v>
      </c>
      <c r="E12" s="538">
        <v>0</v>
      </c>
      <c r="F12" s="282">
        <v>0</v>
      </c>
      <c r="G12" s="538">
        <f>C12-E12</f>
        <v>0</v>
      </c>
      <c r="H12" s="282">
        <f>D12-F12</f>
        <v>0</v>
      </c>
      <c r="I12" s="538">
        <v>0</v>
      </c>
      <c r="J12" s="282">
        <v>0</v>
      </c>
      <c r="K12" s="282"/>
    </row>
    <row r="13" spans="1:11" ht="15" customHeight="1" x14ac:dyDescent="0.2">
      <c r="A13" s="250">
        <v>2</v>
      </c>
      <c r="B13" s="252" t="s">
        <v>823</v>
      </c>
      <c r="C13" s="538">
        <v>5219</v>
      </c>
      <c r="D13" s="282">
        <v>4581.9375</v>
      </c>
      <c r="E13" s="538">
        <v>4892</v>
      </c>
      <c r="F13" s="282">
        <v>4173.1875</v>
      </c>
      <c r="G13" s="538">
        <f t="shared" ref="G13:G33" si="0">C13-E13</f>
        <v>327</v>
      </c>
      <c r="H13" s="282">
        <f t="shared" ref="H13:H33" si="1">D13-F13</f>
        <v>408.75</v>
      </c>
      <c r="I13" s="538">
        <v>0</v>
      </c>
      <c r="J13" s="282">
        <v>0</v>
      </c>
      <c r="K13" s="282"/>
    </row>
    <row r="14" spans="1:11" ht="15" customHeight="1" x14ac:dyDescent="0.2">
      <c r="A14" s="250">
        <v>3</v>
      </c>
      <c r="B14" s="252" t="s">
        <v>824</v>
      </c>
      <c r="C14" s="538">
        <v>3639</v>
      </c>
      <c r="D14" s="282">
        <v>3707.7750000000001</v>
      </c>
      <c r="E14" s="538">
        <v>3639</v>
      </c>
      <c r="F14" s="282">
        <v>3707.7750000000001</v>
      </c>
      <c r="G14" s="538">
        <f t="shared" si="0"/>
        <v>0</v>
      </c>
      <c r="H14" s="282">
        <f t="shared" si="1"/>
        <v>0</v>
      </c>
      <c r="I14" s="538">
        <v>0</v>
      </c>
      <c r="J14" s="282">
        <v>0</v>
      </c>
      <c r="K14" s="282"/>
    </row>
    <row r="15" spans="1:11" ht="15" customHeight="1" x14ac:dyDescent="0.2">
      <c r="A15" s="250">
        <v>4</v>
      </c>
      <c r="B15" s="252" t="s">
        <v>825</v>
      </c>
      <c r="C15" s="538">
        <v>6716</v>
      </c>
      <c r="D15" s="282">
        <v>7158.18</v>
      </c>
      <c r="E15" s="538">
        <v>6716</v>
      </c>
      <c r="F15" s="282">
        <v>7158.18</v>
      </c>
      <c r="G15" s="538">
        <f t="shared" si="0"/>
        <v>0</v>
      </c>
      <c r="H15" s="282">
        <f t="shared" si="1"/>
        <v>0</v>
      </c>
      <c r="I15" s="538">
        <v>0</v>
      </c>
      <c r="J15" s="282">
        <v>0</v>
      </c>
      <c r="K15" s="282"/>
    </row>
    <row r="16" spans="1:11" ht="15" customHeight="1" x14ac:dyDescent="0.2">
      <c r="A16" s="250">
        <v>5</v>
      </c>
      <c r="B16" s="252" t="s">
        <v>826</v>
      </c>
      <c r="C16" s="538">
        <v>2560</v>
      </c>
      <c r="D16" s="282">
        <v>3480.6750000000002</v>
      </c>
      <c r="E16" s="538">
        <v>2312</v>
      </c>
      <c r="F16" s="282">
        <v>3335.9950000000003</v>
      </c>
      <c r="G16" s="538">
        <f t="shared" si="0"/>
        <v>248</v>
      </c>
      <c r="H16" s="282">
        <f t="shared" si="1"/>
        <v>144.67999999999984</v>
      </c>
      <c r="I16" s="538">
        <v>0</v>
      </c>
      <c r="J16" s="282">
        <v>0</v>
      </c>
      <c r="K16" s="282"/>
    </row>
    <row r="17" spans="1:11" ht="15" customHeight="1" x14ac:dyDescent="0.2">
      <c r="A17" s="250">
        <v>6</v>
      </c>
      <c r="B17" s="252" t="s">
        <v>827</v>
      </c>
      <c r="C17" s="538">
        <v>2138</v>
      </c>
      <c r="D17" s="282">
        <v>2331.4875000000002</v>
      </c>
      <c r="E17" s="538">
        <v>2138</v>
      </c>
      <c r="F17" s="282">
        <v>2331.4875000000002</v>
      </c>
      <c r="G17" s="538">
        <f t="shared" si="0"/>
        <v>0</v>
      </c>
      <c r="H17" s="282">
        <f t="shared" si="1"/>
        <v>0</v>
      </c>
      <c r="I17" s="538">
        <v>0</v>
      </c>
      <c r="J17" s="282">
        <v>0</v>
      </c>
      <c r="K17" s="282"/>
    </row>
    <row r="18" spans="1:11" ht="15" customHeight="1" x14ac:dyDescent="0.2">
      <c r="A18" s="250">
        <v>7</v>
      </c>
      <c r="B18" s="252" t="s">
        <v>828</v>
      </c>
      <c r="C18" s="538">
        <v>3145</v>
      </c>
      <c r="D18" s="282">
        <v>2678.5124999999998</v>
      </c>
      <c r="E18" s="538">
        <v>3145</v>
      </c>
      <c r="F18" s="282">
        <v>2678.5124999999998</v>
      </c>
      <c r="G18" s="538">
        <f t="shared" si="0"/>
        <v>0</v>
      </c>
      <c r="H18" s="282">
        <f t="shared" si="1"/>
        <v>0</v>
      </c>
      <c r="I18" s="538">
        <v>0</v>
      </c>
      <c r="J18" s="282">
        <v>0</v>
      </c>
      <c r="K18" s="282"/>
    </row>
    <row r="19" spans="1:11" ht="15" customHeight="1" x14ac:dyDescent="0.2">
      <c r="A19" s="250">
        <v>8</v>
      </c>
      <c r="B19" s="252" t="s">
        <v>829</v>
      </c>
      <c r="C19" s="538">
        <v>1500</v>
      </c>
      <c r="D19" s="282">
        <v>2149.8000000000002</v>
      </c>
      <c r="E19" s="538">
        <v>1457</v>
      </c>
      <c r="F19" s="282">
        <v>2122.4700000000003</v>
      </c>
      <c r="G19" s="538">
        <f t="shared" si="0"/>
        <v>43</v>
      </c>
      <c r="H19" s="282">
        <f t="shared" si="1"/>
        <v>27.329999999999927</v>
      </c>
      <c r="I19" s="538">
        <v>0</v>
      </c>
      <c r="J19" s="282">
        <v>0</v>
      </c>
      <c r="K19" s="282"/>
    </row>
    <row r="20" spans="1:11" ht="15" customHeight="1" x14ac:dyDescent="0.2">
      <c r="A20" s="250">
        <v>9</v>
      </c>
      <c r="B20" s="252" t="s">
        <v>830</v>
      </c>
      <c r="C20" s="538">
        <v>4121</v>
      </c>
      <c r="D20" s="282">
        <v>4479.2550000000001</v>
      </c>
      <c r="E20" s="538">
        <v>4090</v>
      </c>
      <c r="F20" s="282">
        <v>4440.9449999999997</v>
      </c>
      <c r="G20" s="538">
        <f t="shared" si="0"/>
        <v>31</v>
      </c>
      <c r="H20" s="282">
        <f t="shared" si="1"/>
        <v>38.3100000000004</v>
      </c>
      <c r="I20" s="538">
        <v>0</v>
      </c>
      <c r="J20" s="282">
        <v>0</v>
      </c>
      <c r="K20" s="282"/>
    </row>
    <row r="21" spans="1:11" ht="15" customHeight="1" x14ac:dyDescent="0.2">
      <c r="A21" s="250">
        <v>10</v>
      </c>
      <c r="B21" s="252" t="s">
        <v>831</v>
      </c>
      <c r="C21" s="538">
        <v>3156</v>
      </c>
      <c r="D21" s="282">
        <v>3147.24</v>
      </c>
      <c r="E21" s="538">
        <v>2905</v>
      </c>
      <c r="F21" s="282">
        <v>3112.6499999999996</v>
      </c>
      <c r="G21" s="538">
        <f t="shared" si="0"/>
        <v>251</v>
      </c>
      <c r="H21" s="282">
        <f t="shared" si="1"/>
        <v>34.590000000000146</v>
      </c>
      <c r="I21" s="538">
        <v>0</v>
      </c>
      <c r="J21" s="282">
        <v>0</v>
      </c>
      <c r="K21" s="282"/>
    </row>
    <row r="22" spans="1:11" ht="15" customHeight="1" x14ac:dyDescent="0.2">
      <c r="A22" s="250">
        <v>11</v>
      </c>
      <c r="B22" s="252" t="s">
        <v>832</v>
      </c>
      <c r="C22" s="538">
        <v>2089</v>
      </c>
      <c r="D22" s="282">
        <v>2364.75</v>
      </c>
      <c r="E22" s="538">
        <v>2089</v>
      </c>
      <c r="F22" s="282">
        <v>2364.75</v>
      </c>
      <c r="G22" s="538">
        <f t="shared" si="0"/>
        <v>0</v>
      </c>
      <c r="H22" s="282">
        <f t="shared" si="1"/>
        <v>0</v>
      </c>
      <c r="I22" s="538">
        <v>0</v>
      </c>
      <c r="J22" s="282">
        <v>0</v>
      </c>
      <c r="K22" s="282"/>
    </row>
    <row r="23" spans="1:11" ht="15" customHeight="1" x14ac:dyDescent="0.2">
      <c r="A23" s="250">
        <v>12</v>
      </c>
      <c r="B23" s="252" t="s">
        <v>833</v>
      </c>
      <c r="C23" s="538">
        <v>2035</v>
      </c>
      <c r="D23" s="282">
        <v>3417.04</v>
      </c>
      <c r="E23" s="538">
        <v>850</v>
      </c>
      <c r="F23" s="282">
        <v>1911.98</v>
      </c>
      <c r="G23" s="538">
        <f t="shared" si="0"/>
        <v>1185</v>
      </c>
      <c r="H23" s="282">
        <f t="shared" si="1"/>
        <v>1505.06</v>
      </c>
      <c r="I23" s="538">
        <v>0</v>
      </c>
      <c r="J23" s="282">
        <v>0</v>
      </c>
      <c r="K23" s="282"/>
    </row>
    <row r="24" spans="1:11" ht="15" customHeight="1" x14ac:dyDescent="0.2">
      <c r="A24" s="250">
        <v>13</v>
      </c>
      <c r="B24" s="252" t="s">
        <v>834</v>
      </c>
      <c r="C24" s="538">
        <v>3057</v>
      </c>
      <c r="D24" s="282">
        <v>3193.645</v>
      </c>
      <c r="E24" s="538">
        <v>2829</v>
      </c>
      <c r="F24" s="282">
        <v>3046.7750000000001</v>
      </c>
      <c r="G24" s="538">
        <f t="shared" si="0"/>
        <v>228</v>
      </c>
      <c r="H24" s="282">
        <f t="shared" si="1"/>
        <v>146.86999999999989</v>
      </c>
      <c r="I24" s="538">
        <v>0</v>
      </c>
      <c r="J24" s="282">
        <v>0</v>
      </c>
      <c r="K24" s="282"/>
    </row>
    <row r="25" spans="1:11" ht="15" customHeight="1" x14ac:dyDescent="0.2">
      <c r="A25" s="250">
        <v>14</v>
      </c>
      <c r="B25" s="252" t="s">
        <v>835</v>
      </c>
      <c r="C25" s="538">
        <v>5734</v>
      </c>
      <c r="D25" s="282">
        <v>5572.6674999999996</v>
      </c>
      <c r="E25" s="538">
        <v>5576</v>
      </c>
      <c r="F25" s="282">
        <v>5441.0974999999999</v>
      </c>
      <c r="G25" s="538">
        <f t="shared" si="0"/>
        <v>158</v>
      </c>
      <c r="H25" s="282">
        <f t="shared" si="1"/>
        <v>131.56999999999971</v>
      </c>
      <c r="I25" s="538">
        <v>0</v>
      </c>
      <c r="J25" s="282">
        <v>0</v>
      </c>
      <c r="K25" s="282"/>
    </row>
    <row r="26" spans="1:11" ht="15" customHeight="1" x14ac:dyDescent="0.2">
      <c r="A26" s="250">
        <v>15</v>
      </c>
      <c r="B26" s="252" t="s">
        <v>836</v>
      </c>
      <c r="C26" s="538">
        <v>5781</v>
      </c>
      <c r="D26" s="282">
        <v>6074.7849999999999</v>
      </c>
      <c r="E26" s="538">
        <v>5781</v>
      </c>
      <c r="F26" s="282">
        <v>6074.7849999999999</v>
      </c>
      <c r="G26" s="538">
        <f t="shared" si="0"/>
        <v>0</v>
      </c>
      <c r="H26" s="282">
        <f t="shared" si="1"/>
        <v>0</v>
      </c>
      <c r="I26" s="538">
        <v>0</v>
      </c>
      <c r="J26" s="282">
        <v>0</v>
      </c>
      <c r="K26" s="282"/>
    </row>
    <row r="27" spans="1:11" ht="15" customHeight="1" x14ac:dyDescent="0.2">
      <c r="A27" s="250">
        <v>16</v>
      </c>
      <c r="B27" s="252" t="s">
        <v>837</v>
      </c>
      <c r="C27" s="538">
        <v>8530</v>
      </c>
      <c r="D27" s="282">
        <v>8259.1124999999993</v>
      </c>
      <c r="E27" s="538">
        <v>8530</v>
      </c>
      <c r="F27" s="282">
        <v>8259.1124999999993</v>
      </c>
      <c r="G27" s="538">
        <f t="shared" si="0"/>
        <v>0</v>
      </c>
      <c r="H27" s="282">
        <f t="shared" si="1"/>
        <v>0</v>
      </c>
      <c r="I27" s="538">
        <v>0</v>
      </c>
      <c r="J27" s="282">
        <v>0</v>
      </c>
      <c r="K27" s="282"/>
    </row>
    <row r="28" spans="1:11" ht="15" customHeight="1" x14ac:dyDescent="0.2">
      <c r="A28" s="250">
        <v>17</v>
      </c>
      <c r="B28" s="252" t="s">
        <v>838</v>
      </c>
      <c r="C28" s="538">
        <v>4021</v>
      </c>
      <c r="D28" s="282">
        <v>4321.2</v>
      </c>
      <c r="E28" s="538">
        <v>4021</v>
      </c>
      <c r="F28" s="282">
        <v>4321.2</v>
      </c>
      <c r="G28" s="538">
        <f t="shared" si="0"/>
        <v>0</v>
      </c>
      <c r="H28" s="282">
        <f t="shared" si="1"/>
        <v>0</v>
      </c>
      <c r="I28" s="538">
        <v>0</v>
      </c>
      <c r="J28" s="282">
        <v>0</v>
      </c>
      <c r="K28" s="282"/>
    </row>
    <row r="29" spans="1:11" ht="15" customHeight="1" x14ac:dyDescent="0.2">
      <c r="A29" s="250">
        <v>18</v>
      </c>
      <c r="B29" s="252" t="s">
        <v>839</v>
      </c>
      <c r="C29" s="538">
        <v>5327</v>
      </c>
      <c r="D29" s="282">
        <v>5234.1000000000004</v>
      </c>
      <c r="E29" s="538">
        <v>5138</v>
      </c>
      <c r="F29" s="282">
        <v>5072.76</v>
      </c>
      <c r="G29" s="538">
        <f t="shared" si="0"/>
        <v>189</v>
      </c>
      <c r="H29" s="282">
        <f t="shared" si="1"/>
        <v>161.34000000000015</v>
      </c>
      <c r="I29" s="538">
        <v>0</v>
      </c>
      <c r="J29" s="282">
        <v>0</v>
      </c>
      <c r="K29" s="282"/>
    </row>
    <row r="30" spans="1:11" ht="15" customHeight="1" x14ac:dyDescent="0.2">
      <c r="A30" s="250">
        <v>19</v>
      </c>
      <c r="B30" s="252" t="s">
        <v>840</v>
      </c>
      <c r="C30" s="538">
        <v>6827</v>
      </c>
      <c r="D30" s="282">
        <v>8561.3724999999995</v>
      </c>
      <c r="E30" s="538">
        <v>6056</v>
      </c>
      <c r="F30" s="282">
        <v>7653.5724999999993</v>
      </c>
      <c r="G30" s="538">
        <f t="shared" si="0"/>
        <v>771</v>
      </c>
      <c r="H30" s="282">
        <f t="shared" si="1"/>
        <v>907.80000000000018</v>
      </c>
      <c r="I30" s="538">
        <v>0</v>
      </c>
      <c r="J30" s="282">
        <v>0</v>
      </c>
      <c r="K30" s="282"/>
    </row>
    <row r="31" spans="1:11" ht="15" customHeight="1" x14ac:dyDescent="0.2">
      <c r="A31" s="250">
        <v>20</v>
      </c>
      <c r="B31" s="252" t="s">
        <v>841</v>
      </c>
      <c r="C31" s="538">
        <v>4919</v>
      </c>
      <c r="D31" s="282">
        <v>3929.4375</v>
      </c>
      <c r="E31" s="538">
        <v>4336</v>
      </c>
      <c r="F31" s="282">
        <v>3679.54</v>
      </c>
      <c r="G31" s="538">
        <f t="shared" si="0"/>
        <v>583</v>
      </c>
      <c r="H31" s="282">
        <f t="shared" si="1"/>
        <v>249.89750000000004</v>
      </c>
      <c r="I31" s="538">
        <v>0</v>
      </c>
      <c r="J31" s="282">
        <v>0</v>
      </c>
      <c r="K31" s="282"/>
    </row>
    <row r="32" spans="1:11" ht="15" customHeight="1" x14ac:dyDescent="0.2">
      <c r="A32" s="250">
        <v>21</v>
      </c>
      <c r="B32" s="252" t="s">
        <v>842</v>
      </c>
      <c r="C32" s="538">
        <v>800</v>
      </c>
      <c r="D32" s="282">
        <v>1175.4749999999999</v>
      </c>
      <c r="E32" s="538">
        <v>793</v>
      </c>
      <c r="F32" s="282">
        <v>1163.625</v>
      </c>
      <c r="G32" s="538">
        <f t="shared" si="0"/>
        <v>7</v>
      </c>
      <c r="H32" s="282">
        <f t="shared" si="1"/>
        <v>11.849999999999909</v>
      </c>
      <c r="I32" s="538">
        <v>0</v>
      </c>
      <c r="J32" s="282">
        <v>0</v>
      </c>
      <c r="K32" s="282"/>
    </row>
    <row r="33" spans="1:11" ht="15" customHeight="1" x14ac:dyDescent="0.2">
      <c r="A33" s="250">
        <v>22</v>
      </c>
      <c r="B33" s="252" t="s">
        <v>843</v>
      </c>
      <c r="C33" s="538">
        <v>0</v>
      </c>
      <c r="D33" s="282">
        <v>0</v>
      </c>
      <c r="E33" s="538">
        <v>0</v>
      </c>
      <c r="F33" s="282">
        <v>0</v>
      </c>
      <c r="G33" s="538">
        <f t="shared" si="0"/>
        <v>0</v>
      </c>
      <c r="H33" s="282">
        <f t="shared" si="1"/>
        <v>0</v>
      </c>
      <c r="I33" s="538">
        <v>0</v>
      </c>
      <c r="J33" s="282">
        <v>0</v>
      </c>
      <c r="K33" s="282"/>
    </row>
    <row r="34" spans="1:11" ht="15" customHeight="1" x14ac:dyDescent="0.2">
      <c r="A34" s="250">
        <v>23</v>
      </c>
      <c r="B34" s="252" t="s">
        <v>844</v>
      </c>
      <c r="C34" s="538">
        <v>0</v>
      </c>
      <c r="D34" s="282">
        <v>0</v>
      </c>
      <c r="E34" s="538">
        <v>0</v>
      </c>
      <c r="F34" s="282">
        <v>0</v>
      </c>
      <c r="G34" s="538">
        <f t="shared" ref="G34:G35" si="2">C34-E34</f>
        <v>0</v>
      </c>
      <c r="H34" s="282">
        <f t="shared" ref="H34:H35" si="3">D34-F34</f>
        <v>0</v>
      </c>
      <c r="I34" s="538">
        <v>0</v>
      </c>
      <c r="J34" s="282">
        <v>0</v>
      </c>
      <c r="K34" s="282"/>
    </row>
    <row r="35" spans="1:11" s="8" customFormat="1" ht="15" customHeight="1" x14ac:dyDescent="0.2">
      <c r="A35" s="253">
        <v>24</v>
      </c>
      <c r="B35" s="252" t="s">
        <v>845</v>
      </c>
      <c r="C35" s="538">
        <v>0</v>
      </c>
      <c r="D35" s="282">
        <v>0</v>
      </c>
      <c r="E35" s="538">
        <v>0</v>
      </c>
      <c r="F35" s="282">
        <v>0</v>
      </c>
      <c r="G35" s="538">
        <f t="shared" si="2"/>
        <v>0</v>
      </c>
      <c r="H35" s="282">
        <f t="shared" si="3"/>
        <v>0</v>
      </c>
      <c r="I35" s="538">
        <v>0</v>
      </c>
      <c r="J35" s="282">
        <v>0</v>
      </c>
      <c r="K35" s="282"/>
    </row>
    <row r="36" spans="1:11" s="8" customFormat="1" ht="15" customHeight="1" x14ac:dyDescent="0.2">
      <c r="A36" s="822" t="s">
        <v>16</v>
      </c>
      <c r="B36" s="823"/>
      <c r="C36" s="539">
        <f t="shared" ref="C36:J36" si="4">SUM(C12:C35)</f>
        <v>81314</v>
      </c>
      <c r="D36" s="290">
        <f t="shared" si="4"/>
        <v>85818.447500000009</v>
      </c>
      <c r="E36" s="539">
        <f t="shared" si="4"/>
        <v>77293</v>
      </c>
      <c r="F36" s="290">
        <f t="shared" si="4"/>
        <v>82050.399999999994</v>
      </c>
      <c r="G36" s="539">
        <f t="shared" si="4"/>
        <v>4021</v>
      </c>
      <c r="H36" s="290">
        <f t="shared" si="4"/>
        <v>3768.0475000000001</v>
      </c>
      <c r="I36" s="539">
        <f t="shared" si="4"/>
        <v>0</v>
      </c>
      <c r="J36" s="290">
        <f t="shared" si="4"/>
        <v>0</v>
      </c>
      <c r="K36" s="290"/>
    </row>
    <row r="37" spans="1:11" s="8" customFormat="1" x14ac:dyDescent="0.2">
      <c r="A37" s="6" t="s">
        <v>37</v>
      </c>
    </row>
    <row r="38" spans="1:11" s="8" customFormat="1" ht="12.75" customHeight="1" x14ac:dyDescent="0.2">
      <c r="A38" s="593"/>
      <c r="B38" s="593"/>
      <c r="C38" s="593"/>
      <c r="D38" s="593"/>
      <c r="E38" s="593"/>
      <c r="F38" s="593"/>
      <c r="G38" s="593"/>
      <c r="H38" s="593"/>
      <c r="I38" s="593"/>
      <c r="J38" s="593"/>
      <c r="K38" s="593"/>
    </row>
    <row r="39" spans="1:11" s="8" customFormat="1" ht="12.75" customHeight="1" x14ac:dyDescent="0.2">
      <c r="A39" s="593"/>
      <c r="B39" s="593"/>
      <c r="C39" s="593"/>
      <c r="D39" s="593"/>
      <c r="E39" s="593"/>
      <c r="F39" s="593"/>
      <c r="G39" s="593"/>
      <c r="H39" s="593"/>
      <c r="I39" s="593"/>
      <c r="J39" s="593"/>
      <c r="K39" s="593"/>
    </row>
    <row r="40" spans="1:11" s="8" customFormat="1" ht="19.5" customHeight="1" x14ac:dyDescent="0.2">
      <c r="A40" s="593"/>
      <c r="B40" s="593"/>
      <c r="C40" s="593"/>
      <c r="D40" s="593"/>
      <c r="E40" s="593"/>
      <c r="F40" s="593"/>
      <c r="G40" s="593"/>
      <c r="H40" s="593"/>
      <c r="I40" s="593"/>
      <c r="J40" s="593"/>
      <c r="K40" s="593"/>
    </row>
    <row r="41" spans="1:11" s="8" customFormat="1" x14ac:dyDescent="0.2">
      <c r="A41" s="6"/>
      <c r="C41" s="314"/>
      <c r="D41" s="314"/>
      <c r="E41" s="314"/>
      <c r="F41" s="315"/>
      <c r="G41" s="315"/>
      <c r="H41" s="314"/>
      <c r="I41" s="315"/>
      <c r="J41" s="315"/>
      <c r="K41" s="314"/>
    </row>
    <row r="42" spans="1:11" s="8" customFormat="1" x14ac:dyDescent="0.2">
      <c r="A42" s="10" t="s">
        <v>1117</v>
      </c>
      <c r="B42" s="237"/>
      <c r="C42" s="237"/>
      <c r="D42" s="936" t="s">
        <v>1120</v>
      </c>
      <c r="E42" s="936"/>
      <c r="H42" s="651"/>
      <c r="I42" s="749" t="s">
        <v>1116</v>
      </c>
      <c r="J42" s="749"/>
      <c r="K42" s="749"/>
    </row>
    <row r="43" spans="1:11" s="8" customFormat="1" x14ac:dyDescent="0.2">
      <c r="A43" s="237"/>
      <c r="B43" s="237"/>
      <c r="C43" s="237"/>
      <c r="D43" s="936" t="s">
        <v>1121</v>
      </c>
      <c r="E43" s="936"/>
      <c r="H43" s="651"/>
      <c r="I43" s="832" t="s">
        <v>1115</v>
      </c>
      <c r="J43" s="832"/>
      <c r="K43" s="832"/>
    </row>
    <row r="44" spans="1:11" s="11" customFormat="1" ht="13.9" customHeight="1" x14ac:dyDescent="0.2">
      <c r="A44" s="654"/>
      <c r="B44" s="651"/>
      <c r="C44" s="651"/>
      <c r="D44" s="936" t="s">
        <v>1122</v>
      </c>
      <c r="E44" s="936"/>
      <c r="F44" s="651"/>
      <c r="G44" s="651"/>
      <c r="H44" s="651"/>
      <c r="I44" s="651"/>
      <c r="J44" s="651"/>
      <c r="K44" s="651"/>
    </row>
    <row r="45" spans="1:11" s="11" customFormat="1" ht="13.15" customHeight="1" x14ac:dyDescent="0.2">
      <c r="A45" s="651"/>
      <c r="B45" s="651"/>
      <c r="C45" s="651"/>
      <c r="D45" s="651"/>
      <c r="E45" s="651"/>
      <c r="F45" s="651"/>
      <c r="G45" s="651"/>
      <c r="H45" s="27"/>
      <c r="I45" s="27"/>
      <c r="J45" s="27"/>
      <c r="K45" s="651"/>
    </row>
    <row r="46" spans="1:11" s="11" customFormat="1" ht="13.15" customHeight="1" x14ac:dyDescent="0.2">
      <c r="A46" s="651"/>
      <c r="B46" s="651"/>
      <c r="C46" s="651"/>
      <c r="D46" s="651"/>
      <c r="E46" s="651"/>
      <c r="F46" s="651"/>
      <c r="G46" s="651"/>
      <c r="H46" s="27"/>
      <c r="I46" s="27"/>
      <c r="J46" s="654"/>
      <c r="K46" s="651"/>
    </row>
    <row r="47" spans="1:11" s="11" customFormat="1" x14ac:dyDescent="0.2">
      <c r="A47" s="10"/>
      <c r="B47" s="10"/>
      <c r="C47" s="10"/>
      <c r="D47" s="10"/>
      <c r="E47" s="10"/>
      <c r="F47" s="10"/>
      <c r="G47" s="654"/>
      <c r="H47" s="27"/>
      <c r="I47" s="27"/>
      <c r="J47" s="654"/>
      <c r="K47" s="654"/>
    </row>
    <row r="48" spans="1:11" s="11" customFormat="1" x14ac:dyDescent="0.2">
      <c r="A48" s="10"/>
    </row>
    <row r="49" spans="1:10" x14ac:dyDescent="0.2">
      <c r="A49" s="827"/>
      <c r="B49" s="827"/>
      <c r="C49" s="827"/>
      <c r="D49" s="827"/>
      <c r="E49" s="827"/>
      <c r="F49" s="827"/>
      <c r="G49" s="827"/>
      <c r="H49" s="827"/>
      <c r="I49" s="827"/>
      <c r="J49" s="827"/>
    </row>
  </sheetData>
  <mergeCells count="22">
    <mergeCell ref="A49:J49"/>
    <mergeCell ref="E9:F9"/>
    <mergeCell ref="C9:D9"/>
    <mergeCell ref="B9:B10"/>
    <mergeCell ref="A36:B36"/>
    <mergeCell ref="I42:K42"/>
    <mergeCell ref="I43:K43"/>
    <mergeCell ref="D42:E42"/>
    <mergeCell ref="D43:E43"/>
    <mergeCell ref="D44:E44"/>
    <mergeCell ref="I1:J1"/>
    <mergeCell ref="G9:H9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5"/>
  <sheetViews>
    <sheetView topLeftCell="A25" zoomScaleNormal="100" zoomScaleSheetLayoutView="90" workbookViewId="0">
      <selection activeCell="D40" sqref="D40:F42"/>
    </sheetView>
  </sheetViews>
  <sheetFormatPr defaultRowHeight="12.75" x14ac:dyDescent="0.2"/>
  <cols>
    <col min="1" max="1" width="7.7109375" customWidth="1"/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1" ht="22.9" customHeight="1" x14ac:dyDescent="0.2">
      <c r="D1" s="749"/>
      <c r="E1" s="749"/>
      <c r="H1" s="34"/>
      <c r="J1" s="836" t="s">
        <v>65</v>
      </c>
      <c r="K1" s="836"/>
    </row>
    <row r="2" spans="1:1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1" ht="18" x14ac:dyDescent="0.25">
      <c r="A3" s="870" t="s">
        <v>663</v>
      </c>
      <c r="B3" s="870"/>
      <c r="C3" s="870"/>
      <c r="D3" s="870"/>
      <c r="E3" s="870"/>
      <c r="F3" s="870"/>
      <c r="G3" s="870"/>
      <c r="H3" s="870"/>
      <c r="I3" s="870"/>
      <c r="J3" s="870"/>
    </row>
    <row r="4" spans="1:11" ht="10.5" customHeight="1" x14ac:dyDescent="0.2"/>
    <row r="5" spans="1:11" s="11" customFormat="1" ht="15.75" customHeight="1" x14ac:dyDescent="0.2">
      <c r="A5" s="958" t="s">
        <v>447</v>
      </c>
      <c r="B5" s="958"/>
      <c r="C5" s="958"/>
      <c r="D5" s="958"/>
      <c r="E5" s="958"/>
      <c r="F5" s="958"/>
      <c r="G5" s="958"/>
      <c r="H5" s="958"/>
      <c r="I5" s="958"/>
      <c r="J5" s="958"/>
      <c r="K5" s="958"/>
    </row>
    <row r="6" spans="1:11" s="11" customFormat="1" ht="15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1" s="11" customFormat="1" x14ac:dyDescent="0.2">
      <c r="A7" s="27" t="s">
        <v>870</v>
      </c>
      <c r="B7" s="27"/>
      <c r="I7" s="906" t="s">
        <v>1043</v>
      </c>
      <c r="J7" s="906"/>
      <c r="K7" s="906"/>
    </row>
    <row r="8" spans="1:11" s="9" customFormat="1" ht="15.75" hidden="1" x14ac:dyDescent="0.25">
      <c r="C8" s="838" t="s">
        <v>13</v>
      </c>
      <c r="D8" s="838"/>
      <c r="E8" s="838"/>
      <c r="F8" s="838"/>
      <c r="G8" s="838"/>
      <c r="H8" s="838"/>
      <c r="I8" s="838"/>
      <c r="J8" s="838"/>
    </row>
    <row r="9" spans="1:11" ht="30" customHeight="1" x14ac:dyDescent="0.2">
      <c r="A9" s="834" t="s">
        <v>20</v>
      </c>
      <c r="B9" s="834" t="s">
        <v>33</v>
      </c>
      <c r="C9" s="724" t="s">
        <v>702</v>
      </c>
      <c r="D9" s="726"/>
      <c r="E9" s="724" t="s">
        <v>488</v>
      </c>
      <c r="F9" s="726"/>
      <c r="G9" s="724" t="s">
        <v>35</v>
      </c>
      <c r="H9" s="726"/>
      <c r="I9" s="755" t="s">
        <v>100</v>
      </c>
      <c r="J9" s="755"/>
      <c r="K9" s="834" t="s">
        <v>245</v>
      </c>
    </row>
    <row r="10" spans="1:11" s="10" customFormat="1" ht="46.5" customHeight="1" x14ac:dyDescent="0.2">
      <c r="A10" s="835"/>
      <c r="B10" s="835"/>
      <c r="C10" s="307" t="s">
        <v>36</v>
      </c>
      <c r="D10" s="307" t="s">
        <v>99</v>
      </c>
      <c r="E10" s="307" t="s">
        <v>36</v>
      </c>
      <c r="F10" s="307" t="s">
        <v>99</v>
      </c>
      <c r="G10" s="307" t="s">
        <v>36</v>
      </c>
      <c r="H10" s="307" t="s">
        <v>99</v>
      </c>
      <c r="I10" s="307" t="s">
        <v>134</v>
      </c>
      <c r="J10" s="307" t="s">
        <v>135</v>
      </c>
      <c r="K10" s="835"/>
    </row>
    <row r="11" spans="1:1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15" customHeight="1" x14ac:dyDescent="0.2">
      <c r="A12" s="250">
        <v>1</v>
      </c>
      <c r="B12" s="252" t="s">
        <v>822</v>
      </c>
      <c r="C12" s="303">
        <v>0</v>
      </c>
      <c r="D12" s="447">
        <v>0</v>
      </c>
      <c r="E12" s="303">
        <v>0</v>
      </c>
      <c r="F12" s="447">
        <v>0</v>
      </c>
      <c r="G12" s="303">
        <v>0</v>
      </c>
      <c r="H12" s="447">
        <v>0</v>
      </c>
      <c r="I12" s="303">
        <v>0</v>
      </c>
      <c r="J12" s="447">
        <v>0</v>
      </c>
      <c r="K12" s="4"/>
    </row>
    <row r="13" spans="1:11" ht="15" customHeight="1" x14ac:dyDescent="0.2">
      <c r="A13" s="250">
        <v>2</v>
      </c>
      <c r="B13" s="252" t="s">
        <v>823</v>
      </c>
      <c r="C13" s="303">
        <v>5443</v>
      </c>
      <c r="D13" s="447">
        <v>272.14999999999998</v>
      </c>
      <c r="E13" s="303">
        <v>5443</v>
      </c>
      <c r="F13" s="447">
        <v>272.14999999999998</v>
      </c>
      <c r="G13" s="303">
        <v>0</v>
      </c>
      <c r="H13" s="447">
        <v>0</v>
      </c>
      <c r="I13" s="303">
        <v>0</v>
      </c>
      <c r="J13" s="447">
        <v>0</v>
      </c>
      <c r="K13" s="4"/>
    </row>
    <row r="14" spans="1:11" ht="15" customHeight="1" x14ac:dyDescent="0.2">
      <c r="A14" s="250">
        <v>3</v>
      </c>
      <c r="B14" s="252" t="s">
        <v>824</v>
      </c>
      <c r="C14" s="303">
        <v>4251</v>
      </c>
      <c r="D14" s="447">
        <v>212.55</v>
      </c>
      <c r="E14" s="303">
        <v>4251</v>
      </c>
      <c r="F14" s="447">
        <v>212.55</v>
      </c>
      <c r="G14" s="303">
        <v>0</v>
      </c>
      <c r="H14" s="447">
        <v>0</v>
      </c>
      <c r="I14" s="303">
        <v>0</v>
      </c>
      <c r="J14" s="447">
        <v>0</v>
      </c>
      <c r="K14" s="4"/>
    </row>
    <row r="15" spans="1:11" ht="15" customHeight="1" x14ac:dyDescent="0.2">
      <c r="A15" s="250">
        <v>4</v>
      </c>
      <c r="B15" s="252" t="s">
        <v>825</v>
      </c>
      <c r="C15" s="303">
        <v>6429</v>
      </c>
      <c r="D15" s="447">
        <v>321.45</v>
      </c>
      <c r="E15" s="303">
        <v>6429</v>
      </c>
      <c r="F15" s="447">
        <v>321.45</v>
      </c>
      <c r="G15" s="303">
        <v>0</v>
      </c>
      <c r="H15" s="447">
        <v>0</v>
      </c>
      <c r="I15" s="303">
        <v>0</v>
      </c>
      <c r="J15" s="447">
        <v>0</v>
      </c>
      <c r="K15" s="4"/>
    </row>
    <row r="16" spans="1:11" ht="15" customHeight="1" x14ac:dyDescent="0.2">
      <c r="A16" s="250">
        <v>5</v>
      </c>
      <c r="B16" s="252" t="s">
        <v>826</v>
      </c>
      <c r="C16" s="303">
        <v>3148</v>
      </c>
      <c r="D16" s="447">
        <v>157.4</v>
      </c>
      <c r="E16" s="303">
        <v>3148</v>
      </c>
      <c r="F16" s="447">
        <v>157.4</v>
      </c>
      <c r="G16" s="303">
        <v>0</v>
      </c>
      <c r="H16" s="447">
        <v>0</v>
      </c>
      <c r="I16" s="303">
        <v>0</v>
      </c>
      <c r="J16" s="447">
        <v>0</v>
      </c>
      <c r="K16" s="4"/>
    </row>
    <row r="17" spans="1:11" ht="15" customHeight="1" x14ac:dyDescent="0.2">
      <c r="A17" s="250">
        <v>6</v>
      </c>
      <c r="B17" s="252" t="s">
        <v>827</v>
      </c>
      <c r="C17" s="303">
        <v>2188</v>
      </c>
      <c r="D17" s="447">
        <v>109.4</v>
      </c>
      <c r="E17" s="303">
        <v>2188</v>
      </c>
      <c r="F17" s="447">
        <v>109.4</v>
      </c>
      <c r="G17" s="303">
        <v>0</v>
      </c>
      <c r="H17" s="447">
        <v>0</v>
      </c>
      <c r="I17" s="303">
        <v>0</v>
      </c>
      <c r="J17" s="447">
        <v>0</v>
      </c>
      <c r="K17" s="4"/>
    </row>
    <row r="18" spans="1:11" ht="15" customHeight="1" x14ac:dyDescent="0.2">
      <c r="A18" s="250">
        <v>7</v>
      </c>
      <c r="B18" s="252" t="s">
        <v>828</v>
      </c>
      <c r="C18" s="303">
        <v>3148</v>
      </c>
      <c r="D18" s="447">
        <v>157.4</v>
      </c>
      <c r="E18" s="303">
        <v>3148</v>
      </c>
      <c r="F18" s="447">
        <v>157.4</v>
      </c>
      <c r="G18" s="303">
        <v>0</v>
      </c>
      <c r="H18" s="447">
        <v>0</v>
      </c>
      <c r="I18" s="303">
        <v>0</v>
      </c>
      <c r="J18" s="447">
        <v>0</v>
      </c>
      <c r="K18" s="4"/>
    </row>
    <row r="19" spans="1:11" ht="15" customHeight="1" x14ac:dyDescent="0.2">
      <c r="A19" s="250">
        <v>8</v>
      </c>
      <c r="B19" s="252" t="s">
        <v>829</v>
      </c>
      <c r="C19" s="303">
        <v>1703</v>
      </c>
      <c r="D19" s="447">
        <v>85.15</v>
      </c>
      <c r="E19" s="303">
        <v>1703</v>
      </c>
      <c r="F19" s="447">
        <v>85.15</v>
      </c>
      <c r="G19" s="303">
        <v>0</v>
      </c>
      <c r="H19" s="447">
        <v>0</v>
      </c>
      <c r="I19" s="303">
        <v>0</v>
      </c>
      <c r="J19" s="447">
        <v>0</v>
      </c>
      <c r="K19" s="5"/>
    </row>
    <row r="20" spans="1:11" ht="15" customHeight="1" x14ac:dyDescent="0.2">
      <c r="A20" s="250">
        <v>9</v>
      </c>
      <c r="B20" s="252" t="s">
        <v>830</v>
      </c>
      <c r="C20" s="303">
        <v>4556</v>
      </c>
      <c r="D20" s="447">
        <v>227.8</v>
      </c>
      <c r="E20" s="303">
        <v>4556</v>
      </c>
      <c r="F20" s="447">
        <v>227.8</v>
      </c>
      <c r="G20" s="303">
        <v>0</v>
      </c>
      <c r="H20" s="447">
        <v>0</v>
      </c>
      <c r="I20" s="303">
        <v>0</v>
      </c>
      <c r="J20" s="447">
        <v>0</v>
      </c>
      <c r="K20" s="5"/>
    </row>
    <row r="21" spans="1:11" ht="15" customHeight="1" x14ac:dyDescent="0.2">
      <c r="A21" s="250">
        <v>10</v>
      </c>
      <c r="B21" s="252" t="s">
        <v>831</v>
      </c>
      <c r="C21" s="303">
        <v>3549</v>
      </c>
      <c r="D21" s="447">
        <v>177.45</v>
      </c>
      <c r="E21" s="303">
        <v>3549</v>
      </c>
      <c r="F21" s="447">
        <v>177.45</v>
      </c>
      <c r="G21" s="303">
        <v>0</v>
      </c>
      <c r="H21" s="447">
        <v>0</v>
      </c>
      <c r="I21" s="303">
        <v>0</v>
      </c>
      <c r="J21" s="447">
        <v>0</v>
      </c>
      <c r="K21" s="5"/>
    </row>
    <row r="22" spans="1:11" ht="15" customHeight="1" x14ac:dyDescent="0.2">
      <c r="A22" s="250">
        <v>11</v>
      </c>
      <c r="B22" s="252" t="s">
        <v>832</v>
      </c>
      <c r="C22" s="303">
        <v>4015</v>
      </c>
      <c r="D22" s="447">
        <v>200.75</v>
      </c>
      <c r="E22" s="303">
        <v>4015</v>
      </c>
      <c r="F22" s="447">
        <v>200.75</v>
      </c>
      <c r="G22" s="303">
        <v>0</v>
      </c>
      <c r="H22" s="447">
        <v>0</v>
      </c>
      <c r="I22" s="303">
        <v>0</v>
      </c>
      <c r="J22" s="447">
        <v>0</v>
      </c>
      <c r="K22" s="5"/>
    </row>
    <row r="23" spans="1:11" ht="15" customHeight="1" x14ac:dyDescent="0.2">
      <c r="A23" s="250">
        <v>12</v>
      </c>
      <c r="B23" s="252" t="s">
        <v>833</v>
      </c>
      <c r="C23" s="303">
        <v>2561</v>
      </c>
      <c r="D23" s="447">
        <v>128.05000000000001</v>
      </c>
      <c r="E23" s="303">
        <v>2561</v>
      </c>
      <c r="F23" s="447">
        <v>128.05000000000001</v>
      </c>
      <c r="G23" s="303">
        <v>0</v>
      </c>
      <c r="H23" s="447">
        <v>0</v>
      </c>
      <c r="I23" s="303">
        <v>0</v>
      </c>
      <c r="J23" s="447">
        <v>0</v>
      </c>
      <c r="K23" s="5"/>
    </row>
    <row r="24" spans="1:11" ht="15" customHeight="1" x14ac:dyDescent="0.2">
      <c r="A24" s="250">
        <v>13</v>
      </c>
      <c r="B24" s="252" t="s">
        <v>834</v>
      </c>
      <c r="C24" s="303">
        <v>3318</v>
      </c>
      <c r="D24" s="447">
        <v>165.9</v>
      </c>
      <c r="E24" s="303">
        <v>3318</v>
      </c>
      <c r="F24" s="447">
        <v>165.9</v>
      </c>
      <c r="G24" s="303">
        <v>0</v>
      </c>
      <c r="H24" s="447">
        <v>0</v>
      </c>
      <c r="I24" s="303">
        <v>0</v>
      </c>
      <c r="J24" s="447">
        <v>0</v>
      </c>
      <c r="K24" s="5"/>
    </row>
    <row r="25" spans="1:11" ht="15" customHeight="1" x14ac:dyDescent="0.2">
      <c r="A25" s="250">
        <v>14</v>
      </c>
      <c r="B25" s="252" t="s">
        <v>835</v>
      </c>
      <c r="C25" s="303">
        <v>6624</v>
      </c>
      <c r="D25" s="447">
        <v>331.2</v>
      </c>
      <c r="E25" s="303">
        <v>6624</v>
      </c>
      <c r="F25" s="447">
        <v>331.2</v>
      </c>
      <c r="G25" s="303">
        <v>0</v>
      </c>
      <c r="H25" s="447">
        <v>0</v>
      </c>
      <c r="I25" s="303">
        <v>0</v>
      </c>
      <c r="J25" s="447">
        <v>0</v>
      </c>
      <c r="K25" s="5"/>
    </row>
    <row r="26" spans="1:11" ht="15" customHeight="1" x14ac:dyDescent="0.2">
      <c r="A26" s="250">
        <v>15</v>
      </c>
      <c r="B26" s="252" t="s">
        <v>836</v>
      </c>
      <c r="C26" s="303">
        <v>6732</v>
      </c>
      <c r="D26" s="447">
        <v>336.6</v>
      </c>
      <c r="E26" s="303">
        <v>6732</v>
      </c>
      <c r="F26" s="447">
        <v>336.6</v>
      </c>
      <c r="G26" s="303">
        <v>0</v>
      </c>
      <c r="H26" s="447">
        <v>0</v>
      </c>
      <c r="I26" s="303">
        <v>0</v>
      </c>
      <c r="J26" s="447">
        <v>0</v>
      </c>
      <c r="K26" s="5"/>
    </row>
    <row r="27" spans="1:11" ht="15" customHeight="1" x14ac:dyDescent="0.2">
      <c r="A27" s="250">
        <v>16</v>
      </c>
      <c r="B27" s="252" t="s">
        <v>837</v>
      </c>
      <c r="C27" s="303">
        <v>9128</v>
      </c>
      <c r="D27" s="447">
        <v>456.4</v>
      </c>
      <c r="E27" s="303">
        <v>9128</v>
      </c>
      <c r="F27" s="447">
        <v>456.4</v>
      </c>
      <c r="G27" s="303">
        <v>0</v>
      </c>
      <c r="H27" s="447">
        <v>0</v>
      </c>
      <c r="I27" s="303">
        <v>0</v>
      </c>
      <c r="J27" s="447">
        <v>0</v>
      </c>
      <c r="K27" s="5"/>
    </row>
    <row r="28" spans="1:11" ht="15" customHeight="1" x14ac:dyDescent="0.2">
      <c r="A28" s="250">
        <v>17</v>
      </c>
      <c r="B28" s="252" t="s">
        <v>838</v>
      </c>
      <c r="C28" s="303">
        <v>5666</v>
      </c>
      <c r="D28" s="447">
        <v>283.3</v>
      </c>
      <c r="E28" s="303">
        <v>5666</v>
      </c>
      <c r="F28" s="447">
        <v>283.3</v>
      </c>
      <c r="G28" s="303">
        <v>0</v>
      </c>
      <c r="H28" s="447">
        <v>0</v>
      </c>
      <c r="I28" s="303">
        <v>0</v>
      </c>
      <c r="J28" s="447">
        <v>0</v>
      </c>
      <c r="K28" s="5"/>
    </row>
    <row r="29" spans="1:11" ht="15" customHeight="1" x14ac:dyDescent="0.2">
      <c r="A29" s="250">
        <v>18</v>
      </c>
      <c r="B29" s="252" t="s">
        <v>839</v>
      </c>
      <c r="C29" s="303">
        <v>5960</v>
      </c>
      <c r="D29" s="447">
        <v>298</v>
      </c>
      <c r="E29" s="303">
        <v>5960</v>
      </c>
      <c r="F29" s="447">
        <v>298</v>
      </c>
      <c r="G29" s="303">
        <v>0</v>
      </c>
      <c r="H29" s="447">
        <v>0</v>
      </c>
      <c r="I29" s="303">
        <v>0</v>
      </c>
      <c r="J29" s="447">
        <v>0</v>
      </c>
      <c r="K29" s="5"/>
    </row>
    <row r="30" spans="1:11" ht="15" customHeight="1" x14ac:dyDescent="0.2">
      <c r="A30" s="250">
        <v>19</v>
      </c>
      <c r="B30" s="252" t="s">
        <v>840</v>
      </c>
      <c r="C30" s="303">
        <v>7080</v>
      </c>
      <c r="D30" s="447">
        <v>354</v>
      </c>
      <c r="E30" s="303">
        <v>7080</v>
      </c>
      <c r="F30" s="447">
        <v>354</v>
      </c>
      <c r="G30" s="303">
        <v>0</v>
      </c>
      <c r="H30" s="447">
        <v>0</v>
      </c>
      <c r="I30" s="303">
        <v>0</v>
      </c>
      <c r="J30" s="447">
        <v>0</v>
      </c>
      <c r="K30" s="5"/>
    </row>
    <row r="31" spans="1:11" ht="15" customHeight="1" x14ac:dyDescent="0.2">
      <c r="A31" s="250">
        <v>20</v>
      </c>
      <c r="B31" s="252" t="s">
        <v>841</v>
      </c>
      <c r="C31" s="303">
        <v>4513</v>
      </c>
      <c r="D31" s="447">
        <v>225.65</v>
      </c>
      <c r="E31" s="303">
        <v>4513</v>
      </c>
      <c r="F31" s="447">
        <v>225.65</v>
      </c>
      <c r="G31" s="303">
        <v>0</v>
      </c>
      <c r="H31" s="447">
        <v>0</v>
      </c>
      <c r="I31" s="303">
        <v>0</v>
      </c>
      <c r="J31" s="447">
        <v>0</v>
      </c>
      <c r="K31" s="5"/>
    </row>
    <row r="32" spans="1:11" ht="15" customHeight="1" x14ac:dyDescent="0.2">
      <c r="A32" s="250">
        <v>21</v>
      </c>
      <c r="B32" s="252" t="s">
        <v>842</v>
      </c>
      <c r="C32" s="303">
        <v>843</v>
      </c>
      <c r="D32" s="447">
        <v>42.15</v>
      </c>
      <c r="E32" s="303">
        <v>843</v>
      </c>
      <c r="F32" s="447">
        <v>42.15</v>
      </c>
      <c r="G32" s="303">
        <v>0</v>
      </c>
      <c r="H32" s="447">
        <v>0</v>
      </c>
      <c r="I32" s="303">
        <v>0</v>
      </c>
      <c r="J32" s="447">
        <v>0</v>
      </c>
      <c r="K32" s="5"/>
    </row>
    <row r="33" spans="1:12" ht="15" customHeight="1" x14ac:dyDescent="0.2">
      <c r="A33" s="250">
        <v>22</v>
      </c>
      <c r="B33" s="252" t="s">
        <v>843</v>
      </c>
      <c r="C33" s="5">
        <v>0</v>
      </c>
      <c r="D33" s="302">
        <v>0</v>
      </c>
      <c r="E33" s="5">
        <v>0</v>
      </c>
      <c r="F33" s="302">
        <v>0</v>
      </c>
      <c r="G33" s="5">
        <v>0</v>
      </c>
      <c r="H33" s="302">
        <v>0</v>
      </c>
      <c r="I33" s="5">
        <v>0</v>
      </c>
      <c r="J33" s="302">
        <v>0</v>
      </c>
      <c r="K33" s="5"/>
    </row>
    <row r="34" spans="1:12" s="8" customFormat="1" ht="15" customHeight="1" x14ac:dyDescent="0.2">
      <c r="A34" s="250">
        <v>23</v>
      </c>
      <c r="B34" s="252" t="s">
        <v>844</v>
      </c>
      <c r="C34" s="5">
        <v>0</v>
      </c>
      <c r="D34" s="302">
        <v>0</v>
      </c>
      <c r="E34" s="5">
        <v>0</v>
      </c>
      <c r="F34" s="302">
        <v>0</v>
      </c>
      <c r="G34" s="5">
        <v>0</v>
      </c>
      <c r="H34" s="302">
        <v>0</v>
      </c>
      <c r="I34" s="5">
        <v>0</v>
      </c>
      <c r="J34" s="302">
        <v>0</v>
      </c>
      <c r="K34" s="5"/>
    </row>
    <row r="35" spans="1:12" s="8" customFormat="1" ht="15" customHeight="1" x14ac:dyDescent="0.2">
      <c r="A35" s="253">
        <v>24</v>
      </c>
      <c r="B35" s="252" t="s">
        <v>845</v>
      </c>
      <c r="C35" s="5">
        <v>0</v>
      </c>
      <c r="D35" s="302">
        <v>0</v>
      </c>
      <c r="E35" s="5">
        <v>0</v>
      </c>
      <c r="F35" s="302">
        <v>0</v>
      </c>
      <c r="G35" s="5">
        <v>0</v>
      </c>
      <c r="H35" s="302">
        <v>0</v>
      </c>
      <c r="I35" s="5">
        <v>0</v>
      </c>
      <c r="J35" s="302">
        <v>0</v>
      </c>
      <c r="K35" s="5"/>
    </row>
    <row r="36" spans="1:12" s="8" customFormat="1" ht="15" customHeight="1" x14ac:dyDescent="0.2">
      <c r="A36" s="822" t="s">
        <v>16</v>
      </c>
      <c r="B36" s="823"/>
      <c r="C36" s="22">
        <f t="shared" ref="C36:J36" si="0">SUM(C12:C35)</f>
        <v>90855</v>
      </c>
      <c r="D36" s="304">
        <f t="shared" si="0"/>
        <v>4542.75</v>
      </c>
      <c r="E36" s="22">
        <f t="shared" si="0"/>
        <v>90855</v>
      </c>
      <c r="F36" s="304">
        <f t="shared" si="0"/>
        <v>4542.75</v>
      </c>
      <c r="G36" s="22">
        <f t="shared" si="0"/>
        <v>0</v>
      </c>
      <c r="H36" s="304">
        <f t="shared" si="0"/>
        <v>0</v>
      </c>
      <c r="I36" s="22">
        <f t="shared" si="0"/>
        <v>0</v>
      </c>
      <c r="J36" s="304">
        <f t="shared" si="0"/>
        <v>0</v>
      </c>
      <c r="K36" s="5"/>
    </row>
    <row r="37" spans="1:12" s="8" customFormat="1" x14ac:dyDescent="0.2">
      <c r="G37" s="446"/>
    </row>
    <row r="38" spans="1:12" s="8" customFormat="1" x14ac:dyDescent="0.2">
      <c r="A38" s="6" t="s">
        <v>37</v>
      </c>
    </row>
    <row r="39" spans="1:12" ht="15.75" customHeight="1" x14ac:dyDescent="0.2">
      <c r="C39" s="411"/>
      <c r="D39" s="411"/>
      <c r="E39" s="411"/>
      <c r="F39" s="411"/>
    </row>
    <row r="40" spans="1:12" s="11" customFormat="1" ht="13.9" customHeight="1" x14ac:dyDescent="0.2">
      <c r="A40" s="10" t="s">
        <v>1117</v>
      </c>
      <c r="B40" s="237"/>
      <c r="C40" s="237"/>
      <c r="D40" s="936" t="s">
        <v>1120</v>
      </c>
      <c r="E40" s="936"/>
      <c r="F40" s="936"/>
      <c r="G40" s="8"/>
      <c r="H40" s="651"/>
      <c r="I40" s="749" t="s">
        <v>1116</v>
      </c>
      <c r="J40" s="749"/>
      <c r="K40" s="749"/>
      <c r="L40" s="654"/>
    </row>
    <row r="41" spans="1:12" s="11" customFormat="1" ht="13.15" customHeight="1" x14ac:dyDescent="0.2">
      <c r="A41" s="237"/>
      <c r="B41" s="237"/>
      <c r="C41" s="237"/>
      <c r="D41" s="936" t="s">
        <v>1121</v>
      </c>
      <c r="E41" s="936"/>
      <c r="F41" s="936"/>
      <c r="G41" s="8"/>
      <c r="H41" s="651"/>
      <c r="I41" s="832" t="s">
        <v>1115</v>
      </c>
      <c r="J41" s="832"/>
      <c r="K41" s="832"/>
      <c r="L41" s="654"/>
    </row>
    <row r="42" spans="1:12" s="11" customFormat="1" ht="13.15" customHeight="1" x14ac:dyDescent="0.2">
      <c r="A42" s="651"/>
      <c r="B42" s="651"/>
      <c r="C42" s="651"/>
      <c r="D42" s="936" t="s">
        <v>1122</v>
      </c>
      <c r="E42" s="936"/>
      <c r="F42" s="936"/>
      <c r="G42" s="651"/>
      <c r="H42" s="651"/>
      <c r="I42" s="651"/>
      <c r="J42" s="651"/>
      <c r="K42" s="651"/>
      <c r="L42" s="654"/>
    </row>
    <row r="43" spans="1:12" s="11" customFormat="1" x14ac:dyDescent="0.2">
      <c r="A43" s="10"/>
      <c r="B43" s="10"/>
      <c r="C43" s="10"/>
      <c r="D43" s="10"/>
      <c r="E43" s="10"/>
      <c r="F43" s="10"/>
      <c r="G43" s="654"/>
      <c r="H43" s="27"/>
      <c r="I43" s="27"/>
      <c r="J43" s="27"/>
      <c r="K43" s="654"/>
      <c r="L43" s="654"/>
    </row>
    <row r="44" spans="1:12" s="11" customFormat="1" x14ac:dyDescent="0.2">
      <c r="A44" s="10"/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</row>
    <row r="45" spans="1:12" x14ac:dyDescent="0.2">
      <c r="A45" s="432"/>
      <c r="B45" s="432"/>
      <c r="C45" s="432"/>
      <c r="D45" s="432"/>
      <c r="E45" s="432"/>
      <c r="F45" s="432"/>
      <c r="G45" s="432"/>
      <c r="H45" s="432"/>
      <c r="I45" s="432"/>
      <c r="J45" s="432"/>
    </row>
  </sheetData>
  <mergeCells count="20">
    <mergeCell ref="D41:F41"/>
    <mergeCell ref="D42:F42"/>
    <mergeCell ref="B9:B10"/>
    <mergeCell ref="A36:B36"/>
    <mergeCell ref="I40:K40"/>
    <mergeCell ref="I41:K41"/>
    <mergeCell ref="D40:F40"/>
    <mergeCell ref="J1:K1"/>
    <mergeCell ref="I9:J9"/>
    <mergeCell ref="K9:K10"/>
    <mergeCell ref="C8:J8"/>
    <mergeCell ref="E9:F9"/>
    <mergeCell ref="D1:E1"/>
    <mergeCell ref="A2:J2"/>
    <mergeCell ref="A3:J3"/>
    <mergeCell ref="G9:H9"/>
    <mergeCell ref="I7:K7"/>
    <mergeCell ref="C9:D9"/>
    <mergeCell ref="A5:K5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47"/>
  <sheetViews>
    <sheetView topLeftCell="A19" zoomScaleNormal="100" zoomScaleSheetLayoutView="90" workbookViewId="0">
      <selection activeCell="D43" sqref="D43:F45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1" ht="22.9" customHeight="1" x14ac:dyDescent="0.2">
      <c r="D1" s="749"/>
      <c r="E1" s="749"/>
      <c r="H1" s="34"/>
      <c r="J1" s="836" t="s">
        <v>489</v>
      </c>
      <c r="K1" s="836"/>
    </row>
    <row r="2" spans="1:11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1" ht="18" x14ac:dyDescent="0.25">
      <c r="A3" s="870" t="s">
        <v>663</v>
      </c>
      <c r="B3" s="870"/>
      <c r="C3" s="870"/>
      <c r="D3" s="870"/>
      <c r="E3" s="870"/>
      <c r="F3" s="870"/>
      <c r="G3" s="870"/>
      <c r="H3" s="870"/>
      <c r="I3" s="870"/>
      <c r="J3" s="870"/>
    </row>
    <row r="4" spans="1:11" ht="10.5" customHeight="1" x14ac:dyDescent="0.2"/>
    <row r="5" spans="1:11" s="11" customFormat="1" ht="15.75" customHeight="1" x14ac:dyDescent="0.2">
      <c r="A5" s="959" t="s">
        <v>499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</row>
    <row r="6" spans="1:11" s="11" customFormat="1" ht="15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1" s="11" customFormat="1" x14ac:dyDescent="0.2">
      <c r="A7" s="27" t="s">
        <v>870</v>
      </c>
      <c r="B7" s="27"/>
      <c r="I7" s="906" t="s">
        <v>1043</v>
      </c>
      <c r="J7" s="906"/>
      <c r="K7" s="906"/>
    </row>
    <row r="8" spans="1:11" s="9" customFormat="1" ht="15.75" hidden="1" x14ac:dyDescent="0.25">
      <c r="C8" s="838" t="s">
        <v>13</v>
      </c>
      <c r="D8" s="838"/>
      <c r="E8" s="838"/>
      <c r="F8" s="838"/>
      <c r="G8" s="838"/>
      <c r="H8" s="838"/>
      <c r="I8" s="838"/>
      <c r="J8" s="838"/>
    </row>
    <row r="9" spans="1:11" ht="31.5" customHeight="1" x14ac:dyDescent="0.2">
      <c r="A9" s="834" t="s">
        <v>20</v>
      </c>
      <c r="B9" s="834" t="s">
        <v>33</v>
      </c>
      <c r="C9" s="724" t="s">
        <v>775</v>
      </c>
      <c r="D9" s="726"/>
      <c r="E9" s="724" t="s">
        <v>488</v>
      </c>
      <c r="F9" s="726"/>
      <c r="G9" s="724" t="s">
        <v>35</v>
      </c>
      <c r="H9" s="726"/>
      <c r="I9" s="755" t="s">
        <v>100</v>
      </c>
      <c r="J9" s="755"/>
      <c r="K9" s="834" t="s">
        <v>526</v>
      </c>
    </row>
    <row r="10" spans="1:11" s="10" customFormat="1" ht="46.5" customHeight="1" x14ac:dyDescent="0.2">
      <c r="A10" s="835"/>
      <c r="B10" s="835"/>
      <c r="C10" s="307" t="s">
        <v>36</v>
      </c>
      <c r="D10" s="307" t="s">
        <v>99</v>
      </c>
      <c r="E10" s="307" t="s">
        <v>36</v>
      </c>
      <c r="F10" s="307" t="s">
        <v>99</v>
      </c>
      <c r="G10" s="307" t="s">
        <v>36</v>
      </c>
      <c r="H10" s="307" t="s">
        <v>99</v>
      </c>
      <c r="I10" s="307" t="s">
        <v>134</v>
      </c>
      <c r="J10" s="307" t="s">
        <v>135</v>
      </c>
      <c r="K10" s="835"/>
    </row>
    <row r="11" spans="1:11" x14ac:dyDescent="0.2">
      <c r="A11" s="329">
        <v>1</v>
      </c>
      <c r="B11" s="329">
        <v>2</v>
      </c>
      <c r="C11" s="329">
        <v>3</v>
      </c>
      <c r="D11" s="329">
        <v>4</v>
      </c>
      <c r="E11" s="329">
        <v>5</v>
      </c>
      <c r="F11" s="329">
        <v>6</v>
      </c>
      <c r="G11" s="329">
        <v>7</v>
      </c>
      <c r="H11" s="329">
        <v>8</v>
      </c>
      <c r="I11" s="329">
        <v>9</v>
      </c>
      <c r="J11" s="329">
        <v>10</v>
      </c>
      <c r="K11" s="329">
        <v>11</v>
      </c>
    </row>
    <row r="12" spans="1:11" ht="15" customHeight="1" x14ac:dyDescent="0.2">
      <c r="A12" s="250">
        <v>1</v>
      </c>
      <c r="B12" s="252" t="s">
        <v>822</v>
      </c>
      <c r="C12" s="303">
        <v>105</v>
      </c>
      <c r="D12" s="447">
        <v>5.25</v>
      </c>
      <c r="E12" s="303">
        <v>105</v>
      </c>
      <c r="F12" s="447">
        <v>5.25</v>
      </c>
      <c r="G12" s="303">
        <v>0</v>
      </c>
      <c r="H12" s="447">
        <v>0</v>
      </c>
      <c r="I12" s="303">
        <v>0</v>
      </c>
      <c r="J12" s="447">
        <v>0</v>
      </c>
      <c r="K12" s="4"/>
    </row>
    <row r="13" spans="1:11" ht="15" customHeight="1" x14ac:dyDescent="0.2">
      <c r="A13" s="250">
        <v>2</v>
      </c>
      <c r="B13" s="252" t="s">
        <v>823</v>
      </c>
      <c r="C13" s="303">
        <v>3453</v>
      </c>
      <c r="D13" s="447">
        <v>172.65000000000003</v>
      </c>
      <c r="E13" s="303">
        <v>3453</v>
      </c>
      <c r="F13" s="447">
        <v>172.65000000000003</v>
      </c>
      <c r="G13" s="303">
        <v>0</v>
      </c>
      <c r="H13" s="447">
        <v>0</v>
      </c>
      <c r="I13" s="303">
        <v>0</v>
      </c>
      <c r="J13" s="447">
        <v>0</v>
      </c>
      <c r="K13" s="4"/>
    </row>
    <row r="14" spans="1:11" ht="15" customHeight="1" x14ac:dyDescent="0.2">
      <c r="A14" s="250">
        <v>3</v>
      </c>
      <c r="B14" s="252" t="s">
        <v>824</v>
      </c>
      <c r="C14" s="303">
        <v>2301</v>
      </c>
      <c r="D14" s="447">
        <v>115.05000000000001</v>
      </c>
      <c r="E14" s="303">
        <v>2301</v>
      </c>
      <c r="F14" s="447">
        <v>115.05000000000001</v>
      </c>
      <c r="G14" s="303">
        <v>0</v>
      </c>
      <c r="H14" s="447">
        <v>0</v>
      </c>
      <c r="I14" s="303">
        <v>0</v>
      </c>
      <c r="J14" s="447">
        <v>0</v>
      </c>
      <c r="K14" s="4"/>
    </row>
    <row r="15" spans="1:11" ht="15" customHeight="1" x14ac:dyDescent="0.2">
      <c r="A15" s="250">
        <v>4</v>
      </c>
      <c r="B15" s="252" t="s">
        <v>825</v>
      </c>
      <c r="C15" s="303">
        <v>4367</v>
      </c>
      <c r="D15" s="447">
        <v>218.34999999999997</v>
      </c>
      <c r="E15" s="303">
        <v>4367</v>
      </c>
      <c r="F15" s="447">
        <v>218.34999999999997</v>
      </c>
      <c r="G15" s="303">
        <v>0</v>
      </c>
      <c r="H15" s="447">
        <v>0</v>
      </c>
      <c r="I15" s="303">
        <v>0</v>
      </c>
      <c r="J15" s="447">
        <v>0</v>
      </c>
      <c r="K15" s="4"/>
    </row>
    <row r="16" spans="1:11" ht="15" customHeight="1" x14ac:dyDescent="0.2">
      <c r="A16" s="250">
        <v>5</v>
      </c>
      <c r="B16" s="252" t="s">
        <v>826</v>
      </c>
      <c r="C16" s="303">
        <v>1604</v>
      </c>
      <c r="D16" s="447">
        <v>80.199999999999989</v>
      </c>
      <c r="E16" s="303">
        <v>1604</v>
      </c>
      <c r="F16" s="447">
        <v>80.199999999999989</v>
      </c>
      <c r="G16" s="303">
        <v>0</v>
      </c>
      <c r="H16" s="447">
        <v>0</v>
      </c>
      <c r="I16" s="303">
        <v>0</v>
      </c>
      <c r="J16" s="447">
        <v>0</v>
      </c>
      <c r="K16" s="4"/>
    </row>
    <row r="17" spans="1:11" ht="15" customHeight="1" x14ac:dyDescent="0.2">
      <c r="A17" s="250">
        <v>6</v>
      </c>
      <c r="B17" s="252" t="s">
        <v>827</v>
      </c>
      <c r="C17" s="303">
        <v>1239</v>
      </c>
      <c r="D17" s="447">
        <v>61.949999999999989</v>
      </c>
      <c r="E17" s="303">
        <v>1239</v>
      </c>
      <c r="F17" s="447">
        <v>61.949999999999989</v>
      </c>
      <c r="G17" s="303">
        <v>0</v>
      </c>
      <c r="H17" s="447">
        <v>0</v>
      </c>
      <c r="I17" s="303">
        <v>0</v>
      </c>
      <c r="J17" s="447">
        <v>0</v>
      </c>
      <c r="K17" s="4"/>
    </row>
    <row r="18" spans="1:11" ht="15" customHeight="1" x14ac:dyDescent="0.2">
      <c r="A18" s="250">
        <v>7</v>
      </c>
      <c r="B18" s="252" t="s">
        <v>828</v>
      </c>
      <c r="C18" s="303">
        <v>1734</v>
      </c>
      <c r="D18" s="447">
        <v>86.699999999999989</v>
      </c>
      <c r="E18" s="303">
        <v>1734</v>
      </c>
      <c r="F18" s="447">
        <v>86.699999999999989</v>
      </c>
      <c r="G18" s="303">
        <v>0</v>
      </c>
      <c r="H18" s="447">
        <v>0</v>
      </c>
      <c r="I18" s="303">
        <v>0</v>
      </c>
      <c r="J18" s="447">
        <v>0</v>
      </c>
      <c r="K18" s="4"/>
    </row>
    <row r="19" spans="1:11" ht="15" customHeight="1" x14ac:dyDescent="0.2">
      <c r="A19" s="250">
        <v>8</v>
      </c>
      <c r="B19" s="252" t="s">
        <v>829</v>
      </c>
      <c r="C19" s="303">
        <v>1008</v>
      </c>
      <c r="D19" s="447">
        <v>50.400000000000006</v>
      </c>
      <c r="E19" s="303">
        <v>1008</v>
      </c>
      <c r="F19" s="447">
        <v>50.400000000000006</v>
      </c>
      <c r="G19" s="303">
        <v>0</v>
      </c>
      <c r="H19" s="447">
        <v>0</v>
      </c>
      <c r="I19" s="303">
        <v>0</v>
      </c>
      <c r="J19" s="447">
        <v>0</v>
      </c>
      <c r="K19" s="5"/>
    </row>
    <row r="20" spans="1:11" ht="15" customHeight="1" x14ac:dyDescent="0.2">
      <c r="A20" s="250">
        <v>9</v>
      </c>
      <c r="B20" s="252" t="s">
        <v>830</v>
      </c>
      <c r="C20" s="303">
        <v>1788</v>
      </c>
      <c r="D20" s="447">
        <v>89.399999999999977</v>
      </c>
      <c r="E20" s="303">
        <v>1788</v>
      </c>
      <c r="F20" s="447">
        <v>89.399999999999977</v>
      </c>
      <c r="G20" s="303">
        <v>0</v>
      </c>
      <c r="H20" s="447">
        <v>0</v>
      </c>
      <c r="I20" s="303">
        <v>0</v>
      </c>
      <c r="J20" s="447">
        <v>0</v>
      </c>
      <c r="K20" s="5"/>
    </row>
    <row r="21" spans="1:11" ht="15" customHeight="1" x14ac:dyDescent="0.2">
      <c r="A21" s="250">
        <v>10</v>
      </c>
      <c r="B21" s="252" t="s">
        <v>831</v>
      </c>
      <c r="C21" s="303">
        <v>1377</v>
      </c>
      <c r="D21" s="447">
        <v>68.850000000000023</v>
      </c>
      <c r="E21" s="303">
        <v>1377</v>
      </c>
      <c r="F21" s="447">
        <v>68.850000000000023</v>
      </c>
      <c r="G21" s="303">
        <v>0</v>
      </c>
      <c r="H21" s="447">
        <v>0</v>
      </c>
      <c r="I21" s="303">
        <v>0</v>
      </c>
      <c r="J21" s="447">
        <v>0</v>
      </c>
      <c r="K21" s="5"/>
    </row>
    <row r="22" spans="1:11" ht="15" customHeight="1" x14ac:dyDescent="0.2">
      <c r="A22" s="250">
        <v>11</v>
      </c>
      <c r="B22" s="252" t="s">
        <v>832</v>
      </c>
      <c r="C22" s="303">
        <v>4006</v>
      </c>
      <c r="D22" s="447">
        <v>200.3</v>
      </c>
      <c r="E22" s="303">
        <v>4006</v>
      </c>
      <c r="F22" s="447">
        <v>200.3</v>
      </c>
      <c r="G22" s="303">
        <v>0</v>
      </c>
      <c r="H22" s="447">
        <v>0</v>
      </c>
      <c r="I22" s="303">
        <v>0</v>
      </c>
      <c r="J22" s="447">
        <v>0</v>
      </c>
      <c r="K22" s="5"/>
    </row>
    <row r="23" spans="1:11" ht="15" customHeight="1" x14ac:dyDescent="0.2">
      <c r="A23" s="250">
        <v>12</v>
      </c>
      <c r="B23" s="252" t="s">
        <v>833</v>
      </c>
      <c r="C23" s="303">
        <v>430</v>
      </c>
      <c r="D23" s="447">
        <v>21.5</v>
      </c>
      <c r="E23" s="303">
        <v>430</v>
      </c>
      <c r="F23" s="447">
        <v>21.5</v>
      </c>
      <c r="G23" s="303">
        <v>0</v>
      </c>
      <c r="H23" s="447">
        <v>0</v>
      </c>
      <c r="I23" s="303">
        <v>0</v>
      </c>
      <c r="J23" s="447">
        <v>0</v>
      </c>
      <c r="K23" s="5"/>
    </row>
    <row r="24" spans="1:11" ht="15" customHeight="1" x14ac:dyDescent="0.2">
      <c r="A24" s="250">
        <v>13</v>
      </c>
      <c r="B24" s="252" t="s">
        <v>834</v>
      </c>
      <c r="C24" s="303">
        <v>1913</v>
      </c>
      <c r="D24" s="447">
        <v>95.65</v>
      </c>
      <c r="E24" s="303">
        <v>1913</v>
      </c>
      <c r="F24" s="447">
        <v>95.65</v>
      </c>
      <c r="G24" s="303">
        <v>0</v>
      </c>
      <c r="H24" s="447">
        <v>0</v>
      </c>
      <c r="I24" s="303">
        <v>0</v>
      </c>
      <c r="J24" s="447">
        <v>0</v>
      </c>
      <c r="K24" s="5"/>
    </row>
    <row r="25" spans="1:11" ht="15" customHeight="1" x14ac:dyDescent="0.2">
      <c r="A25" s="250">
        <v>14</v>
      </c>
      <c r="B25" s="252" t="s">
        <v>835</v>
      </c>
      <c r="C25" s="303">
        <v>2824</v>
      </c>
      <c r="D25" s="447">
        <v>141.19999999999999</v>
      </c>
      <c r="E25" s="303">
        <v>2824</v>
      </c>
      <c r="F25" s="447">
        <v>141.19999999999999</v>
      </c>
      <c r="G25" s="303">
        <v>0</v>
      </c>
      <c r="H25" s="447">
        <v>0</v>
      </c>
      <c r="I25" s="303">
        <v>0</v>
      </c>
      <c r="J25" s="447">
        <v>0</v>
      </c>
      <c r="K25" s="5"/>
    </row>
    <row r="26" spans="1:11" ht="15" customHeight="1" x14ac:dyDescent="0.2">
      <c r="A26" s="250">
        <v>15</v>
      </c>
      <c r="B26" s="252" t="s">
        <v>836</v>
      </c>
      <c r="C26" s="303">
        <v>2577</v>
      </c>
      <c r="D26" s="447">
        <v>128.84999999999997</v>
      </c>
      <c r="E26" s="303">
        <v>2577</v>
      </c>
      <c r="F26" s="447">
        <v>128.84999999999997</v>
      </c>
      <c r="G26" s="303">
        <v>0</v>
      </c>
      <c r="H26" s="447">
        <v>0</v>
      </c>
      <c r="I26" s="303">
        <v>0</v>
      </c>
      <c r="J26" s="447">
        <v>0</v>
      </c>
      <c r="K26" s="5"/>
    </row>
    <row r="27" spans="1:11" ht="15" customHeight="1" x14ac:dyDescent="0.2">
      <c r="A27" s="250">
        <v>16</v>
      </c>
      <c r="B27" s="252" t="s">
        <v>837</v>
      </c>
      <c r="C27" s="303">
        <v>3378</v>
      </c>
      <c r="D27" s="447">
        <v>168.89999999999998</v>
      </c>
      <c r="E27" s="303">
        <v>3378</v>
      </c>
      <c r="F27" s="447">
        <v>168.89999999999998</v>
      </c>
      <c r="G27" s="303">
        <v>0</v>
      </c>
      <c r="H27" s="447">
        <v>0</v>
      </c>
      <c r="I27" s="303">
        <v>0</v>
      </c>
      <c r="J27" s="447">
        <v>0</v>
      </c>
      <c r="K27" s="5"/>
    </row>
    <row r="28" spans="1:11" ht="15" customHeight="1" x14ac:dyDescent="0.2">
      <c r="A28" s="250">
        <v>17</v>
      </c>
      <c r="B28" s="252" t="s">
        <v>838</v>
      </c>
      <c r="C28" s="303">
        <v>1154</v>
      </c>
      <c r="D28" s="447">
        <v>57.7</v>
      </c>
      <c r="E28" s="303">
        <v>1154</v>
      </c>
      <c r="F28" s="447">
        <v>57.7</v>
      </c>
      <c r="G28" s="303">
        <v>0</v>
      </c>
      <c r="H28" s="447">
        <v>0</v>
      </c>
      <c r="I28" s="303">
        <v>0</v>
      </c>
      <c r="J28" s="447">
        <v>0</v>
      </c>
      <c r="K28" s="5"/>
    </row>
    <row r="29" spans="1:11" ht="15" customHeight="1" x14ac:dyDescent="0.2">
      <c r="A29" s="250">
        <v>18</v>
      </c>
      <c r="B29" s="252" t="s">
        <v>839</v>
      </c>
      <c r="C29" s="303">
        <v>3083</v>
      </c>
      <c r="D29" s="447">
        <v>154.14999999999998</v>
      </c>
      <c r="E29" s="303">
        <v>3083</v>
      </c>
      <c r="F29" s="447">
        <v>154.14999999999998</v>
      </c>
      <c r="G29" s="303">
        <v>0</v>
      </c>
      <c r="H29" s="447">
        <v>0</v>
      </c>
      <c r="I29" s="303">
        <v>0</v>
      </c>
      <c r="J29" s="447">
        <v>0</v>
      </c>
      <c r="K29" s="5"/>
    </row>
    <row r="30" spans="1:11" ht="15" customHeight="1" x14ac:dyDescent="0.2">
      <c r="A30" s="250">
        <v>19</v>
      </c>
      <c r="B30" s="252" t="s">
        <v>840</v>
      </c>
      <c r="C30" s="303">
        <v>5299</v>
      </c>
      <c r="D30" s="447">
        <v>264.95000000000005</v>
      </c>
      <c r="E30" s="303">
        <v>5299</v>
      </c>
      <c r="F30" s="447">
        <v>264.95000000000005</v>
      </c>
      <c r="G30" s="303">
        <v>0</v>
      </c>
      <c r="H30" s="447">
        <v>0</v>
      </c>
      <c r="I30" s="303">
        <v>0</v>
      </c>
      <c r="J30" s="447">
        <v>0</v>
      </c>
      <c r="K30" s="5"/>
    </row>
    <row r="31" spans="1:11" ht="15" customHeight="1" x14ac:dyDescent="0.2">
      <c r="A31" s="250">
        <v>20</v>
      </c>
      <c r="B31" s="252" t="s">
        <v>841</v>
      </c>
      <c r="C31" s="303">
        <v>2846</v>
      </c>
      <c r="D31" s="447">
        <v>142.29999999999998</v>
      </c>
      <c r="E31" s="303">
        <v>2846</v>
      </c>
      <c r="F31" s="447">
        <v>142.29999999999998</v>
      </c>
      <c r="G31" s="303">
        <v>0</v>
      </c>
      <c r="H31" s="447">
        <v>0</v>
      </c>
      <c r="I31" s="303">
        <v>0</v>
      </c>
      <c r="J31" s="447">
        <v>0</v>
      </c>
      <c r="K31" s="5"/>
    </row>
    <row r="32" spans="1:11" ht="15" customHeight="1" x14ac:dyDescent="0.2">
      <c r="A32" s="250">
        <v>21</v>
      </c>
      <c r="B32" s="252" t="s">
        <v>842</v>
      </c>
      <c r="C32" s="303">
        <v>807</v>
      </c>
      <c r="D32" s="447">
        <v>40.35</v>
      </c>
      <c r="E32" s="303">
        <v>807</v>
      </c>
      <c r="F32" s="447">
        <v>40.35</v>
      </c>
      <c r="G32" s="303">
        <v>0</v>
      </c>
      <c r="H32" s="447">
        <v>0</v>
      </c>
      <c r="I32" s="303">
        <v>0</v>
      </c>
      <c r="J32" s="447">
        <v>0</v>
      </c>
      <c r="K32" s="5"/>
    </row>
    <row r="33" spans="1:11" ht="15" customHeight="1" x14ac:dyDescent="0.2">
      <c r="A33" s="250">
        <v>22</v>
      </c>
      <c r="B33" s="252" t="s">
        <v>843</v>
      </c>
      <c r="C33" s="5">
        <v>150</v>
      </c>
      <c r="D33" s="302">
        <v>7.5</v>
      </c>
      <c r="E33" s="5">
        <v>150</v>
      </c>
      <c r="F33" s="302">
        <v>7.5</v>
      </c>
      <c r="G33" s="5">
        <v>0</v>
      </c>
      <c r="H33" s="302">
        <v>0</v>
      </c>
      <c r="I33" s="5">
        <v>0</v>
      </c>
      <c r="J33" s="302">
        <v>0</v>
      </c>
      <c r="K33" s="5"/>
    </row>
    <row r="34" spans="1:11" s="8" customFormat="1" ht="15" customHeight="1" x14ac:dyDescent="0.2">
      <c r="A34" s="250">
        <v>23</v>
      </c>
      <c r="B34" s="252" t="s">
        <v>844</v>
      </c>
      <c r="C34" s="5">
        <v>300</v>
      </c>
      <c r="D34" s="302">
        <v>15</v>
      </c>
      <c r="E34" s="5">
        <v>300</v>
      </c>
      <c r="F34" s="302">
        <v>15</v>
      </c>
      <c r="G34" s="5">
        <v>0</v>
      </c>
      <c r="H34" s="302">
        <v>0</v>
      </c>
      <c r="I34" s="5">
        <v>0</v>
      </c>
      <c r="J34" s="302">
        <v>0</v>
      </c>
      <c r="K34" s="5"/>
    </row>
    <row r="35" spans="1:11" s="8" customFormat="1" ht="15" customHeight="1" x14ac:dyDescent="0.2">
      <c r="A35" s="253">
        <v>24</v>
      </c>
      <c r="B35" s="252" t="s">
        <v>845</v>
      </c>
      <c r="C35" s="5">
        <v>0</v>
      </c>
      <c r="D35" s="302">
        <v>0</v>
      </c>
      <c r="E35" s="5">
        <v>0</v>
      </c>
      <c r="F35" s="302">
        <v>0</v>
      </c>
      <c r="G35" s="5">
        <v>0</v>
      </c>
      <c r="H35" s="302">
        <v>0</v>
      </c>
      <c r="I35" s="5">
        <v>0</v>
      </c>
      <c r="J35" s="302">
        <v>0</v>
      </c>
      <c r="K35" s="5"/>
    </row>
    <row r="36" spans="1:11" s="8" customFormat="1" ht="15" customHeight="1" x14ac:dyDescent="0.2">
      <c r="A36" s="822" t="s">
        <v>16</v>
      </c>
      <c r="B36" s="823"/>
      <c r="C36" s="22">
        <f t="shared" ref="C36:J36" si="0">SUM(C12:C35)</f>
        <v>47743</v>
      </c>
      <c r="D36" s="304">
        <f t="shared" si="0"/>
        <v>2387.15</v>
      </c>
      <c r="E36" s="22">
        <f t="shared" si="0"/>
        <v>47743</v>
      </c>
      <c r="F36" s="304">
        <f t="shared" si="0"/>
        <v>2387.15</v>
      </c>
      <c r="G36" s="22">
        <f t="shared" si="0"/>
        <v>0</v>
      </c>
      <c r="H36" s="304">
        <f t="shared" si="0"/>
        <v>0</v>
      </c>
      <c r="I36" s="22">
        <f t="shared" si="0"/>
        <v>0</v>
      </c>
      <c r="J36" s="304">
        <f t="shared" si="0"/>
        <v>0</v>
      </c>
      <c r="K36" s="5"/>
    </row>
    <row r="37" spans="1:11" s="8" customFormat="1" x14ac:dyDescent="0.2"/>
    <row r="38" spans="1:11" s="8" customFormat="1" x14ac:dyDescent="0.2">
      <c r="A38" s="6" t="s">
        <v>37</v>
      </c>
      <c r="I38" s="446"/>
    </row>
    <row r="39" spans="1:11" ht="15.75" customHeight="1" x14ac:dyDescent="0.2">
      <c r="A39" s="960" t="s">
        <v>1090</v>
      </c>
      <c r="B39" s="960"/>
      <c r="C39" s="960"/>
      <c r="D39" s="960"/>
      <c r="E39" s="960"/>
      <c r="F39" s="960"/>
      <c r="G39" s="960"/>
      <c r="H39" s="960"/>
      <c r="I39" s="960"/>
      <c r="J39" s="960"/>
      <c r="K39" s="960"/>
    </row>
    <row r="40" spans="1:11" ht="15.75" customHeight="1" x14ac:dyDescent="0.2">
      <c r="A40" s="960"/>
      <c r="B40" s="960"/>
      <c r="C40" s="960"/>
      <c r="D40" s="960"/>
      <c r="E40" s="960"/>
      <c r="F40" s="960"/>
      <c r="G40" s="960"/>
      <c r="H40" s="960"/>
      <c r="I40" s="960"/>
      <c r="J40" s="960"/>
      <c r="K40" s="960"/>
    </row>
    <row r="41" spans="1:11" ht="15.75" customHeight="1" x14ac:dyDescent="0.2">
      <c r="A41" s="960"/>
      <c r="B41" s="960"/>
      <c r="C41" s="960"/>
      <c r="D41" s="960"/>
      <c r="E41" s="960"/>
      <c r="F41" s="960"/>
      <c r="G41" s="960"/>
      <c r="H41" s="960"/>
      <c r="I41" s="960"/>
      <c r="J41" s="960"/>
      <c r="K41" s="960"/>
    </row>
    <row r="42" spans="1:11" s="11" customFormat="1" ht="13.9" customHeight="1" x14ac:dyDescent="0.2">
      <c r="A42" s="654"/>
      <c r="B42" s="651"/>
      <c r="C42" s="651"/>
      <c r="D42" s="651"/>
      <c r="E42" s="651"/>
      <c r="F42" s="651"/>
      <c r="G42" s="651"/>
      <c r="H42" s="651"/>
      <c r="I42" s="651"/>
      <c r="J42" s="651"/>
      <c r="K42" s="651"/>
    </row>
    <row r="43" spans="1:11" s="11" customFormat="1" ht="13.15" customHeight="1" x14ac:dyDescent="0.2">
      <c r="A43" s="10" t="s">
        <v>1117</v>
      </c>
      <c r="B43" s="237"/>
      <c r="C43" s="237"/>
      <c r="D43" s="936" t="s">
        <v>1120</v>
      </c>
      <c r="E43" s="936"/>
      <c r="F43" s="936"/>
      <c r="G43" s="8"/>
      <c r="H43" s="651"/>
      <c r="I43" s="749" t="s">
        <v>1116</v>
      </c>
      <c r="J43" s="749"/>
      <c r="K43" s="749"/>
    </row>
    <row r="44" spans="1:11" s="11" customFormat="1" ht="13.15" customHeight="1" x14ac:dyDescent="0.2">
      <c r="A44" s="237"/>
      <c r="B44" s="237"/>
      <c r="C44" s="237"/>
      <c r="D44" s="936" t="s">
        <v>1121</v>
      </c>
      <c r="E44" s="936"/>
      <c r="F44" s="936"/>
      <c r="G44" s="8"/>
      <c r="H44" s="651"/>
      <c r="I44" s="832" t="s">
        <v>1115</v>
      </c>
      <c r="J44" s="832"/>
      <c r="K44" s="832"/>
    </row>
    <row r="45" spans="1:11" s="11" customFormat="1" x14ac:dyDescent="0.2">
      <c r="A45" s="10"/>
      <c r="B45" s="10"/>
      <c r="C45" s="10"/>
      <c r="D45" s="936" t="s">
        <v>1122</v>
      </c>
      <c r="E45" s="936"/>
      <c r="F45" s="936"/>
      <c r="G45" s="654"/>
      <c r="H45" s="651"/>
      <c r="I45" s="651"/>
      <c r="J45" s="651"/>
      <c r="K45" s="654"/>
    </row>
    <row r="46" spans="1:11" s="11" customFormat="1" x14ac:dyDescent="0.2">
      <c r="A46" s="10"/>
      <c r="B46" s="654"/>
      <c r="C46" s="654"/>
      <c r="D46" s="654"/>
      <c r="E46" s="654"/>
      <c r="F46" s="654"/>
      <c r="G46" s="654"/>
      <c r="H46" s="27"/>
      <c r="I46" s="27"/>
      <c r="J46" s="27"/>
      <c r="K46" s="654"/>
    </row>
    <row r="47" spans="1:11" x14ac:dyDescent="0.2">
      <c r="A47" s="432"/>
      <c r="B47" s="432"/>
      <c r="C47" s="432"/>
      <c r="D47" s="432"/>
      <c r="E47" s="432"/>
      <c r="F47" s="432"/>
      <c r="G47" s="432"/>
      <c r="H47" s="432"/>
      <c r="I47" s="432"/>
      <c r="J47" s="432"/>
    </row>
  </sheetData>
  <mergeCells count="21">
    <mergeCell ref="D45:F45"/>
    <mergeCell ref="D1:E1"/>
    <mergeCell ref="J1:K1"/>
    <mergeCell ref="A2:J2"/>
    <mergeCell ref="A3:J3"/>
    <mergeCell ref="A5:K5"/>
    <mergeCell ref="A36:B36"/>
    <mergeCell ref="A39:K41"/>
    <mergeCell ref="I43:K43"/>
    <mergeCell ref="I44:K44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D43:F43"/>
    <mergeCell ref="D44:F44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46"/>
  <sheetViews>
    <sheetView topLeftCell="A9" zoomScaleNormal="100" zoomScaleSheetLayoutView="100" workbookViewId="0">
      <selection activeCell="D35" sqref="D35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222" customWidth="1"/>
    <col min="5" max="8" width="18.42578125" style="222" customWidth="1"/>
  </cols>
  <sheetData>
    <row r="1" spans="1:11" x14ac:dyDescent="0.2">
      <c r="H1" s="224" t="s">
        <v>528</v>
      </c>
    </row>
    <row r="2" spans="1:11" ht="18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178"/>
      <c r="J2" s="178"/>
      <c r="K2" s="178"/>
    </row>
    <row r="3" spans="1:11" ht="21" x14ac:dyDescent="0.35">
      <c r="A3" s="819" t="s">
        <v>703</v>
      </c>
      <c r="B3" s="819"/>
      <c r="C3" s="819"/>
      <c r="D3" s="819"/>
      <c r="E3" s="819"/>
      <c r="F3" s="819"/>
      <c r="G3" s="819"/>
      <c r="H3" s="819"/>
      <c r="I3" s="179"/>
      <c r="J3" s="179"/>
      <c r="K3" s="179"/>
    </row>
    <row r="4" spans="1:11" ht="15" x14ac:dyDescent="0.3">
      <c r="A4" s="159"/>
      <c r="B4" s="159"/>
      <c r="C4" s="159"/>
      <c r="D4" s="221"/>
      <c r="E4" s="221"/>
      <c r="F4" s="221"/>
      <c r="G4" s="221"/>
      <c r="H4" s="221"/>
      <c r="I4" s="159"/>
      <c r="J4" s="159"/>
      <c r="K4" s="159"/>
    </row>
    <row r="5" spans="1:11" ht="18" x14ac:dyDescent="0.35">
      <c r="A5" s="818" t="s">
        <v>527</v>
      </c>
      <c r="B5" s="818"/>
      <c r="C5" s="818"/>
      <c r="D5" s="818"/>
      <c r="E5" s="818"/>
      <c r="F5" s="818"/>
      <c r="G5" s="818"/>
      <c r="H5" s="818"/>
      <c r="I5" s="178"/>
      <c r="J5" s="178"/>
      <c r="K5" s="178"/>
    </row>
    <row r="6" spans="1:11" ht="15" x14ac:dyDescent="0.3">
      <c r="A6" s="27" t="s">
        <v>870</v>
      </c>
      <c r="B6" s="27"/>
      <c r="C6" s="159"/>
      <c r="D6" s="221"/>
      <c r="E6" s="221"/>
      <c r="F6" s="966" t="s">
        <v>1041</v>
      </c>
      <c r="G6" s="966"/>
      <c r="H6" s="966"/>
      <c r="I6" s="180"/>
      <c r="J6" s="964"/>
      <c r="K6" s="964"/>
    </row>
    <row r="7" spans="1:11" ht="31.5" customHeight="1" x14ac:dyDescent="0.2">
      <c r="A7" s="929" t="s">
        <v>2</v>
      </c>
      <c r="B7" s="929" t="s">
        <v>3</v>
      </c>
      <c r="C7" s="965" t="s">
        <v>395</v>
      </c>
      <c r="D7" s="961" t="s">
        <v>505</v>
      </c>
      <c r="E7" s="962"/>
      <c r="F7" s="962"/>
      <c r="G7" s="962"/>
      <c r="H7" s="963"/>
    </row>
    <row r="8" spans="1:11" ht="34.5" customHeight="1" x14ac:dyDescent="0.2">
      <c r="A8" s="929"/>
      <c r="B8" s="929"/>
      <c r="C8" s="965"/>
      <c r="D8" s="328" t="s">
        <v>506</v>
      </c>
      <c r="E8" s="328" t="s">
        <v>507</v>
      </c>
      <c r="F8" s="328" t="s">
        <v>508</v>
      </c>
      <c r="G8" s="328" t="s">
        <v>729</v>
      </c>
      <c r="H8" s="328" t="s">
        <v>43</v>
      </c>
    </row>
    <row r="9" spans="1:11" ht="15" x14ac:dyDescent="0.2">
      <c r="A9" s="181">
        <v>1</v>
      </c>
      <c r="B9" s="181">
        <v>2</v>
      </c>
      <c r="C9" s="181">
        <v>3</v>
      </c>
      <c r="D9" s="233">
        <v>4</v>
      </c>
      <c r="E9" s="233">
        <v>5</v>
      </c>
      <c r="F9" s="233">
        <v>6</v>
      </c>
      <c r="G9" s="233">
        <v>7</v>
      </c>
      <c r="H9" s="233">
        <v>8</v>
      </c>
    </row>
    <row r="10" spans="1:11" x14ac:dyDescent="0.2">
      <c r="A10" s="250">
        <v>1</v>
      </c>
      <c r="B10" s="252" t="s">
        <v>822</v>
      </c>
      <c r="C10" s="293">
        <v>1632</v>
      </c>
      <c r="D10" s="371">
        <v>1151</v>
      </c>
      <c r="E10" s="371">
        <v>0</v>
      </c>
      <c r="F10" s="371">
        <v>481</v>
      </c>
      <c r="G10" s="371">
        <v>0</v>
      </c>
      <c r="H10" s="371">
        <v>0</v>
      </c>
    </row>
    <row r="11" spans="1:11" x14ac:dyDescent="0.2">
      <c r="A11" s="250">
        <v>2</v>
      </c>
      <c r="B11" s="252" t="s">
        <v>823</v>
      </c>
      <c r="C11" s="293">
        <v>4966</v>
      </c>
      <c r="D11" s="371">
        <v>13</v>
      </c>
      <c r="E11" s="371">
        <v>0</v>
      </c>
      <c r="F11" s="371">
        <v>4953</v>
      </c>
      <c r="G11" s="371">
        <v>0</v>
      </c>
      <c r="H11" s="371">
        <v>0</v>
      </c>
    </row>
    <row r="12" spans="1:11" x14ac:dyDescent="0.2">
      <c r="A12" s="250">
        <v>3</v>
      </c>
      <c r="B12" s="252" t="s">
        <v>824</v>
      </c>
      <c r="C12" s="293">
        <v>3829</v>
      </c>
      <c r="D12" s="371">
        <v>911</v>
      </c>
      <c r="E12" s="371">
        <v>0</v>
      </c>
      <c r="F12" s="371">
        <v>2918</v>
      </c>
      <c r="G12" s="371">
        <v>0</v>
      </c>
      <c r="H12" s="371">
        <v>0</v>
      </c>
    </row>
    <row r="13" spans="1:11" x14ac:dyDescent="0.2">
      <c r="A13" s="250">
        <v>4</v>
      </c>
      <c r="B13" s="252" t="s">
        <v>825</v>
      </c>
      <c r="C13" s="293">
        <v>4718</v>
      </c>
      <c r="D13" s="371">
        <v>3000</v>
      </c>
      <c r="E13" s="371">
        <v>0</v>
      </c>
      <c r="F13" s="371">
        <v>1718</v>
      </c>
      <c r="G13" s="371">
        <v>0</v>
      </c>
      <c r="H13" s="371">
        <v>0</v>
      </c>
    </row>
    <row r="14" spans="1:11" x14ac:dyDescent="0.2">
      <c r="A14" s="250">
        <v>5</v>
      </c>
      <c r="B14" s="252" t="s">
        <v>826</v>
      </c>
      <c r="C14" s="293">
        <v>3257</v>
      </c>
      <c r="D14" s="371">
        <v>337</v>
      </c>
      <c r="E14" s="371">
        <v>0</v>
      </c>
      <c r="F14" s="371">
        <v>2920</v>
      </c>
      <c r="G14" s="371">
        <v>0</v>
      </c>
      <c r="H14" s="371">
        <v>0</v>
      </c>
    </row>
    <row r="15" spans="1:11" x14ac:dyDescent="0.2">
      <c r="A15" s="250">
        <v>6</v>
      </c>
      <c r="B15" s="252" t="s">
        <v>827</v>
      </c>
      <c r="C15" s="293">
        <v>2231</v>
      </c>
      <c r="D15" s="371">
        <v>138</v>
      </c>
      <c r="E15" s="371">
        <v>0</v>
      </c>
      <c r="F15" s="371">
        <v>2093</v>
      </c>
      <c r="G15" s="371">
        <v>0</v>
      </c>
      <c r="H15" s="371">
        <v>0</v>
      </c>
    </row>
    <row r="16" spans="1:11" x14ac:dyDescent="0.2">
      <c r="A16" s="250">
        <v>7</v>
      </c>
      <c r="B16" s="252" t="s">
        <v>828</v>
      </c>
      <c r="C16" s="293">
        <v>3020</v>
      </c>
      <c r="D16" s="371">
        <v>413</v>
      </c>
      <c r="E16" s="371">
        <v>0</v>
      </c>
      <c r="F16" s="371">
        <v>2607</v>
      </c>
      <c r="G16" s="371">
        <v>0</v>
      </c>
      <c r="H16" s="371">
        <v>0</v>
      </c>
    </row>
    <row r="17" spans="1:8" x14ac:dyDescent="0.2">
      <c r="A17" s="250">
        <v>8</v>
      </c>
      <c r="B17" s="252" t="s">
        <v>829</v>
      </c>
      <c r="C17" s="293">
        <v>1522</v>
      </c>
      <c r="D17" s="371">
        <v>211</v>
      </c>
      <c r="E17" s="371">
        <v>0</v>
      </c>
      <c r="F17" s="371">
        <v>1311</v>
      </c>
      <c r="G17" s="371">
        <v>0</v>
      </c>
      <c r="H17" s="371">
        <v>0</v>
      </c>
    </row>
    <row r="18" spans="1:8" x14ac:dyDescent="0.2">
      <c r="A18" s="250">
        <v>9</v>
      </c>
      <c r="B18" s="252" t="s">
        <v>830</v>
      </c>
      <c r="C18" s="293">
        <v>4166</v>
      </c>
      <c r="D18" s="371">
        <v>4166</v>
      </c>
      <c r="E18" s="371">
        <v>0</v>
      </c>
      <c r="F18" s="371">
        <v>0</v>
      </c>
      <c r="G18" s="371">
        <v>0</v>
      </c>
      <c r="H18" s="371">
        <v>0</v>
      </c>
    </row>
    <row r="19" spans="1:8" x14ac:dyDescent="0.2">
      <c r="A19" s="250">
        <v>10</v>
      </c>
      <c r="B19" s="252" t="s">
        <v>831</v>
      </c>
      <c r="C19" s="293">
        <v>3045</v>
      </c>
      <c r="D19" s="371">
        <v>2994</v>
      </c>
      <c r="E19" s="371">
        <v>0</v>
      </c>
      <c r="F19" s="371">
        <v>51</v>
      </c>
      <c r="G19" s="371">
        <v>0</v>
      </c>
      <c r="H19" s="371">
        <v>0</v>
      </c>
    </row>
    <row r="20" spans="1:8" x14ac:dyDescent="0.2">
      <c r="A20" s="250">
        <v>11</v>
      </c>
      <c r="B20" s="252" t="s">
        <v>832</v>
      </c>
      <c r="C20" s="293">
        <v>2256</v>
      </c>
      <c r="D20" s="371">
        <v>95</v>
      </c>
      <c r="E20" s="371">
        <v>0</v>
      </c>
      <c r="F20" s="371">
        <v>2161</v>
      </c>
      <c r="G20" s="371">
        <v>0</v>
      </c>
      <c r="H20" s="371">
        <v>0</v>
      </c>
    </row>
    <row r="21" spans="1:8" x14ac:dyDescent="0.2">
      <c r="A21" s="250">
        <v>12</v>
      </c>
      <c r="B21" s="252" t="s">
        <v>833</v>
      </c>
      <c r="C21" s="293">
        <v>1978</v>
      </c>
      <c r="D21" s="371">
        <v>1978</v>
      </c>
      <c r="E21" s="371">
        <v>0</v>
      </c>
      <c r="F21" s="371">
        <v>0</v>
      </c>
      <c r="G21" s="371">
        <v>0</v>
      </c>
      <c r="H21" s="371">
        <v>0</v>
      </c>
    </row>
    <row r="22" spans="1:8" x14ac:dyDescent="0.2">
      <c r="A22" s="250">
        <v>13</v>
      </c>
      <c r="B22" s="252" t="s">
        <v>834</v>
      </c>
      <c r="C22" s="293">
        <v>3292</v>
      </c>
      <c r="D22" s="371">
        <v>3292</v>
      </c>
      <c r="E22" s="371">
        <v>0</v>
      </c>
      <c r="F22" s="371">
        <v>0</v>
      </c>
      <c r="G22" s="371">
        <v>0</v>
      </c>
      <c r="H22" s="371">
        <v>0</v>
      </c>
    </row>
    <row r="23" spans="1:8" x14ac:dyDescent="0.2">
      <c r="A23" s="250">
        <v>14</v>
      </c>
      <c r="B23" s="252" t="s">
        <v>835</v>
      </c>
      <c r="C23" s="293">
        <v>5866</v>
      </c>
      <c r="D23" s="474">
        <v>568</v>
      </c>
      <c r="E23" s="474">
        <v>0</v>
      </c>
      <c r="F23" s="474">
        <v>5298</v>
      </c>
      <c r="G23" s="474">
        <v>0</v>
      </c>
      <c r="H23" s="474">
        <v>0</v>
      </c>
    </row>
    <row r="24" spans="1:8" x14ac:dyDescent="0.2">
      <c r="A24" s="250">
        <v>15</v>
      </c>
      <c r="B24" s="252" t="s">
        <v>836</v>
      </c>
      <c r="C24" s="293">
        <v>5911</v>
      </c>
      <c r="D24" s="474">
        <v>1258</v>
      </c>
      <c r="E24" s="474">
        <v>0</v>
      </c>
      <c r="F24" s="474">
        <v>4653</v>
      </c>
      <c r="G24" s="474">
        <v>0</v>
      </c>
      <c r="H24" s="474">
        <v>0</v>
      </c>
    </row>
    <row r="25" spans="1:8" x14ac:dyDescent="0.2">
      <c r="A25" s="250">
        <v>16</v>
      </c>
      <c r="B25" s="252" t="s">
        <v>837</v>
      </c>
      <c r="C25" s="293">
        <v>6533</v>
      </c>
      <c r="D25" s="474">
        <v>756</v>
      </c>
      <c r="E25" s="474">
        <v>0</v>
      </c>
      <c r="F25" s="474">
        <v>5777</v>
      </c>
      <c r="G25" s="474">
        <v>0</v>
      </c>
      <c r="H25" s="474">
        <v>0</v>
      </c>
    </row>
    <row r="26" spans="1:8" x14ac:dyDescent="0.2">
      <c r="A26" s="250">
        <v>17</v>
      </c>
      <c r="B26" s="252" t="s">
        <v>838</v>
      </c>
      <c r="C26" s="293">
        <v>4126</v>
      </c>
      <c r="D26" s="474">
        <v>4126</v>
      </c>
      <c r="E26" s="474">
        <v>0</v>
      </c>
      <c r="F26" s="474">
        <v>0</v>
      </c>
      <c r="G26" s="474">
        <v>0</v>
      </c>
      <c r="H26" s="474">
        <v>0</v>
      </c>
    </row>
    <row r="27" spans="1:8" x14ac:dyDescent="0.2">
      <c r="A27" s="250">
        <v>18</v>
      </c>
      <c r="B27" s="252" t="s">
        <v>839</v>
      </c>
      <c r="C27" s="293">
        <v>5899</v>
      </c>
      <c r="D27" s="474">
        <v>924</v>
      </c>
      <c r="E27" s="474">
        <v>0</v>
      </c>
      <c r="F27" s="474">
        <v>4975</v>
      </c>
      <c r="G27" s="474">
        <v>0</v>
      </c>
      <c r="H27" s="474">
        <v>0</v>
      </c>
    </row>
    <row r="28" spans="1:8" x14ac:dyDescent="0.2">
      <c r="A28" s="250">
        <v>19</v>
      </c>
      <c r="B28" s="252" t="s">
        <v>840</v>
      </c>
      <c r="C28" s="293">
        <v>6223</v>
      </c>
      <c r="D28" s="474">
        <v>4637</v>
      </c>
      <c r="E28" s="474">
        <v>0</v>
      </c>
      <c r="F28" s="474">
        <v>1586</v>
      </c>
      <c r="G28" s="474">
        <v>0</v>
      </c>
      <c r="H28" s="474">
        <v>0</v>
      </c>
    </row>
    <row r="29" spans="1:8" x14ac:dyDescent="0.2">
      <c r="A29" s="250">
        <v>20</v>
      </c>
      <c r="B29" s="252" t="s">
        <v>841</v>
      </c>
      <c r="C29" s="293">
        <v>4387</v>
      </c>
      <c r="D29" s="474">
        <v>50</v>
      </c>
      <c r="E29" s="474">
        <v>0</v>
      </c>
      <c r="F29" s="474">
        <v>4337</v>
      </c>
      <c r="G29" s="474">
        <v>0</v>
      </c>
      <c r="H29" s="474">
        <v>0</v>
      </c>
    </row>
    <row r="30" spans="1:8" x14ac:dyDescent="0.2">
      <c r="A30" s="250">
        <v>21</v>
      </c>
      <c r="B30" s="252" t="s">
        <v>842</v>
      </c>
      <c r="C30" s="293">
        <v>806</v>
      </c>
      <c r="D30" s="474">
        <v>228</v>
      </c>
      <c r="E30" s="474">
        <v>0</v>
      </c>
      <c r="F30" s="474">
        <v>578</v>
      </c>
      <c r="G30" s="474">
        <v>0</v>
      </c>
      <c r="H30" s="474">
        <v>0</v>
      </c>
    </row>
    <row r="31" spans="1:8" x14ac:dyDescent="0.2">
      <c r="A31" s="250">
        <v>22</v>
      </c>
      <c r="B31" s="252" t="s">
        <v>843</v>
      </c>
      <c r="C31" s="293">
        <v>1691</v>
      </c>
      <c r="D31" s="474">
        <v>252</v>
      </c>
      <c r="E31" s="474">
        <v>0</v>
      </c>
      <c r="F31" s="474">
        <v>1439</v>
      </c>
      <c r="G31" s="474">
        <v>0</v>
      </c>
      <c r="H31" s="474">
        <v>0</v>
      </c>
    </row>
    <row r="32" spans="1:8" ht="15" customHeight="1" x14ac:dyDescent="0.2">
      <c r="A32" s="250">
        <v>23</v>
      </c>
      <c r="B32" s="252" t="s">
        <v>844</v>
      </c>
      <c r="C32" s="293">
        <v>2336</v>
      </c>
      <c r="D32" s="474">
        <v>1</v>
      </c>
      <c r="E32" s="474">
        <v>0</v>
      </c>
      <c r="F32" s="474">
        <v>2335</v>
      </c>
      <c r="G32" s="474">
        <v>0</v>
      </c>
      <c r="H32" s="474">
        <v>0</v>
      </c>
    </row>
    <row r="33" spans="1:8" ht="15" customHeight="1" x14ac:dyDescent="0.2">
      <c r="A33" s="253">
        <v>24</v>
      </c>
      <c r="B33" s="252" t="s">
        <v>845</v>
      </c>
      <c r="C33" s="293">
        <v>0</v>
      </c>
      <c r="D33" s="474">
        <v>0</v>
      </c>
      <c r="E33" s="474"/>
      <c r="F33" s="474">
        <v>0</v>
      </c>
      <c r="G33" s="474">
        <v>0</v>
      </c>
      <c r="H33" s="474">
        <v>0</v>
      </c>
    </row>
    <row r="34" spans="1:8" ht="15" customHeight="1" x14ac:dyDescent="0.2">
      <c r="A34" s="822" t="s">
        <v>16</v>
      </c>
      <c r="B34" s="823"/>
      <c r="C34" s="519">
        <f t="shared" ref="C34:H34" si="0">SUM(C10:C33)</f>
        <v>83690</v>
      </c>
      <c r="D34" s="520">
        <f t="shared" si="0"/>
        <v>31499</v>
      </c>
      <c r="E34" s="520">
        <f t="shared" si="0"/>
        <v>0</v>
      </c>
      <c r="F34" s="520">
        <f t="shared" si="0"/>
        <v>52191</v>
      </c>
      <c r="G34" s="520">
        <f t="shared" si="0"/>
        <v>0</v>
      </c>
      <c r="H34" s="520">
        <f t="shared" si="0"/>
        <v>0</v>
      </c>
    </row>
    <row r="35" spans="1:8" ht="15" customHeight="1" x14ac:dyDescent="0.2">
      <c r="A35" s="163"/>
      <c r="B35" s="163"/>
      <c r="C35" s="163"/>
      <c r="D35" s="164"/>
      <c r="E35" s="164"/>
      <c r="F35" s="164"/>
      <c r="G35" s="230"/>
      <c r="H35" s="164"/>
    </row>
    <row r="36" spans="1:8" ht="15" customHeight="1" x14ac:dyDescent="0.2">
      <c r="A36" s="163"/>
      <c r="B36" s="163"/>
      <c r="C36" s="163"/>
      <c r="D36" s="653"/>
      <c r="E36" s="653"/>
      <c r="F36" s="653"/>
      <c r="G36" s="653"/>
      <c r="H36" s="653"/>
    </row>
    <row r="37" spans="1:8" ht="15" customHeight="1" x14ac:dyDescent="0.2">
      <c r="A37" s="163"/>
      <c r="B37" s="163"/>
      <c r="C37" s="163"/>
      <c r="D37" s="680"/>
      <c r="E37" s="680"/>
      <c r="F37" s="680"/>
      <c r="G37" s="680"/>
      <c r="H37" s="680"/>
    </row>
    <row r="38" spans="1:8" ht="15" customHeight="1" x14ac:dyDescent="0.2">
      <c r="A38" s="10" t="s">
        <v>1117</v>
      </c>
      <c r="B38" s="237"/>
      <c r="C38" s="936" t="s">
        <v>1120</v>
      </c>
      <c r="D38" s="936"/>
      <c r="E38" s="936"/>
      <c r="F38" s="749" t="s">
        <v>1116</v>
      </c>
      <c r="G38" s="749"/>
      <c r="H38" s="749"/>
    </row>
    <row r="39" spans="1:8" ht="12.75" customHeight="1" x14ac:dyDescent="0.2">
      <c r="A39" s="237"/>
      <c r="B39" s="237"/>
      <c r="C39" s="936" t="s">
        <v>1121</v>
      </c>
      <c r="D39" s="936"/>
      <c r="E39" s="936"/>
      <c r="F39" s="832" t="s">
        <v>1115</v>
      </c>
      <c r="G39" s="832"/>
      <c r="H39" s="832"/>
    </row>
    <row r="40" spans="1:8" ht="12.75" customHeight="1" x14ac:dyDescent="0.2">
      <c r="C40" s="936" t="s">
        <v>1122</v>
      </c>
      <c r="D40" s="936"/>
      <c r="E40" s="936"/>
      <c r="F40"/>
      <c r="G40"/>
      <c r="H40"/>
    </row>
    <row r="41" spans="1:8" x14ac:dyDescent="0.2">
      <c r="D41"/>
      <c r="E41"/>
      <c r="F41"/>
      <c r="G41"/>
      <c r="H41"/>
    </row>
    <row r="42" spans="1:8" x14ac:dyDescent="0.2">
      <c r="D42"/>
      <c r="E42"/>
      <c r="F42"/>
      <c r="G42"/>
      <c r="H42"/>
    </row>
    <row r="43" spans="1:8" x14ac:dyDescent="0.2">
      <c r="D43"/>
      <c r="E43"/>
      <c r="F43"/>
      <c r="G43"/>
      <c r="H43"/>
    </row>
    <row r="44" spans="1:8" x14ac:dyDescent="0.2">
      <c r="D44"/>
      <c r="E44"/>
      <c r="F44"/>
      <c r="G44"/>
      <c r="H44"/>
    </row>
    <row r="45" spans="1:8" x14ac:dyDescent="0.2">
      <c r="D45"/>
      <c r="E45"/>
      <c r="F45"/>
      <c r="G45"/>
      <c r="H45"/>
    </row>
    <row r="46" spans="1:8" x14ac:dyDescent="0.2">
      <c r="D46"/>
      <c r="E46"/>
      <c r="F46"/>
      <c r="G46"/>
      <c r="H46"/>
    </row>
  </sheetData>
  <mergeCells count="15">
    <mergeCell ref="C40:E40"/>
    <mergeCell ref="J6:K6"/>
    <mergeCell ref="A7:A8"/>
    <mergeCell ref="B7:B8"/>
    <mergeCell ref="C7:C8"/>
    <mergeCell ref="F6:H6"/>
    <mergeCell ref="F38:H38"/>
    <mergeCell ref="F39:H39"/>
    <mergeCell ref="C38:E38"/>
    <mergeCell ref="C39:E39"/>
    <mergeCell ref="A2:H2"/>
    <mergeCell ref="A3:H3"/>
    <mergeCell ref="A5:H5"/>
    <mergeCell ref="D7:H7"/>
    <mergeCell ref="A34:B34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56"/>
  <sheetViews>
    <sheetView view="pageBreakPreview" topLeftCell="A28" zoomScale="80" zoomScaleNormal="80" zoomScaleSheetLayoutView="80" workbookViewId="0">
      <selection activeCell="N44" sqref="N44"/>
    </sheetView>
  </sheetViews>
  <sheetFormatPr defaultColWidth="9.140625" defaultRowHeight="12.75" x14ac:dyDescent="0.2"/>
  <cols>
    <col min="1" max="1" width="9.28515625" style="10" customWidth="1"/>
    <col min="2" max="3" width="8.5703125" style="10" customWidth="1"/>
    <col min="4" max="4" width="12" style="10" customWidth="1"/>
    <col min="5" max="5" width="10.7109375" style="10" customWidth="1"/>
    <col min="6" max="6" width="9.5703125" style="10" customWidth="1"/>
    <col min="7" max="7" width="8.5703125" style="10" customWidth="1"/>
    <col min="8" max="8" width="11.7109375" style="10" customWidth="1"/>
    <col min="9" max="11" width="8.5703125" style="10" customWidth="1"/>
    <col min="12" max="12" width="9.7109375" style="10" customWidth="1"/>
    <col min="13" max="15" width="8.5703125" style="10" customWidth="1"/>
    <col min="16" max="16" width="8.42578125" style="10" customWidth="1"/>
    <col min="17" max="19" width="8.5703125" style="10" customWidth="1"/>
    <col min="20" max="16384" width="9.140625" style="10"/>
  </cols>
  <sheetData>
    <row r="1" spans="1:19" x14ac:dyDescent="0.2">
      <c r="A1" s="10" t="s">
        <v>11</v>
      </c>
      <c r="H1" s="749"/>
      <c r="I1" s="749"/>
      <c r="R1" s="766" t="s">
        <v>52</v>
      </c>
      <c r="S1" s="766"/>
    </row>
    <row r="2" spans="1:19" s="9" customFormat="1" ht="15.75" x14ac:dyDescent="0.2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</row>
    <row r="3" spans="1:19" s="9" customFormat="1" ht="20.25" customHeight="1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</row>
    <row r="5" spans="1:19" s="9" customFormat="1" ht="15.75" x14ac:dyDescent="0.25">
      <c r="A5" s="769" t="s">
        <v>664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</row>
    <row r="6" spans="1:19" x14ac:dyDescent="0.2">
      <c r="A6" s="27" t="s">
        <v>870</v>
      </c>
      <c r="B6" s="27"/>
    </row>
    <row r="7" spans="1:19" x14ac:dyDescent="0.2">
      <c r="A7" s="770" t="s">
        <v>166</v>
      </c>
      <c r="B7" s="770"/>
      <c r="C7" s="770"/>
      <c r="D7" s="770"/>
      <c r="E7" s="770"/>
      <c r="F7" s="770"/>
      <c r="G7" s="770"/>
      <c r="H7" s="770"/>
      <c r="I7" s="770"/>
      <c r="R7" s="23"/>
      <c r="S7" s="23"/>
    </row>
    <row r="9" spans="1:19" ht="18" customHeight="1" x14ac:dyDescent="0.2">
      <c r="A9" s="508"/>
      <c r="B9" s="755" t="s">
        <v>39</v>
      </c>
      <c r="C9" s="755"/>
      <c r="D9" s="755" t="s">
        <v>40</v>
      </c>
      <c r="E9" s="755"/>
      <c r="F9" s="755" t="s">
        <v>41</v>
      </c>
      <c r="G9" s="755"/>
      <c r="H9" s="756" t="s">
        <v>42</v>
      </c>
      <c r="I9" s="756"/>
      <c r="J9" s="755" t="s">
        <v>43</v>
      </c>
      <c r="K9" s="755"/>
      <c r="L9" s="327" t="s">
        <v>16</v>
      </c>
    </row>
    <row r="10" spans="1:19" s="58" customFormat="1" ht="13.5" customHeight="1" x14ac:dyDescent="0.2">
      <c r="A10" s="511">
        <v>1</v>
      </c>
      <c r="B10" s="740">
        <v>2</v>
      </c>
      <c r="C10" s="740"/>
      <c r="D10" s="740">
        <v>3</v>
      </c>
      <c r="E10" s="740"/>
      <c r="F10" s="740">
        <v>4</v>
      </c>
      <c r="G10" s="740"/>
      <c r="H10" s="740">
        <v>5</v>
      </c>
      <c r="I10" s="740"/>
      <c r="J10" s="740">
        <v>6</v>
      </c>
      <c r="K10" s="740"/>
      <c r="L10" s="511">
        <v>7</v>
      </c>
    </row>
    <row r="11" spans="1:19" ht="15" customHeight="1" x14ac:dyDescent="0.2">
      <c r="A11" s="513" t="s">
        <v>44</v>
      </c>
      <c r="B11" s="754">
        <v>4789</v>
      </c>
      <c r="C11" s="754"/>
      <c r="D11" s="754">
        <v>1012</v>
      </c>
      <c r="E11" s="754"/>
      <c r="F11" s="754">
        <v>3925</v>
      </c>
      <c r="G11" s="754"/>
      <c r="H11" s="754">
        <v>1340</v>
      </c>
      <c r="I11" s="754"/>
      <c r="J11" s="754">
        <v>5660</v>
      </c>
      <c r="K11" s="754"/>
      <c r="L11" s="517">
        <f>SUM(B11:K11)</f>
        <v>16726</v>
      </c>
    </row>
    <row r="12" spans="1:19" ht="15" customHeight="1" x14ac:dyDescent="0.2">
      <c r="A12" s="513" t="s">
        <v>45</v>
      </c>
      <c r="B12" s="754">
        <v>76783</v>
      </c>
      <c r="C12" s="754"/>
      <c r="D12" s="754">
        <v>6420</v>
      </c>
      <c r="E12" s="754"/>
      <c r="F12" s="754">
        <v>63762</v>
      </c>
      <c r="G12" s="754"/>
      <c r="H12" s="754">
        <v>31171</v>
      </c>
      <c r="I12" s="754"/>
      <c r="J12" s="754">
        <v>40303</v>
      </c>
      <c r="K12" s="754"/>
      <c r="L12" s="517">
        <f>SUM(B12:K12)</f>
        <v>218439</v>
      </c>
    </row>
    <row r="13" spans="1:19" ht="15" customHeight="1" x14ac:dyDescent="0.2">
      <c r="A13" s="513" t="s">
        <v>16</v>
      </c>
      <c r="B13" s="756">
        <f>SUM(B11:B12)</f>
        <v>81572</v>
      </c>
      <c r="C13" s="756"/>
      <c r="D13" s="756">
        <f>SUM(D11:D12)</f>
        <v>7432</v>
      </c>
      <c r="E13" s="756"/>
      <c r="F13" s="756">
        <f>SUM(F11:F12)</f>
        <v>67687</v>
      </c>
      <c r="G13" s="756"/>
      <c r="H13" s="756">
        <f>SUM(H11:H12)</f>
        <v>32511</v>
      </c>
      <c r="I13" s="756"/>
      <c r="J13" s="756">
        <f>SUM(J11:J12)</f>
        <v>45963</v>
      </c>
      <c r="K13" s="756"/>
      <c r="L13" s="513">
        <f>SUM(B13:K13)</f>
        <v>235165</v>
      </c>
    </row>
    <row r="14" spans="1:19" x14ac:dyDescent="0.2">
      <c r="A14" s="7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</row>
    <row r="15" spans="1:19" x14ac:dyDescent="0.2">
      <c r="A15" s="757" t="s">
        <v>436</v>
      </c>
      <c r="B15" s="757"/>
      <c r="C15" s="757"/>
      <c r="D15" s="757"/>
      <c r="E15" s="757"/>
      <c r="F15" s="757"/>
      <c r="G15" s="757"/>
      <c r="H15" s="7"/>
      <c r="I15" s="7"/>
      <c r="J15" s="7"/>
      <c r="K15" s="7"/>
      <c r="L15" s="7"/>
    </row>
    <row r="16" spans="1:19" ht="19.5" customHeight="1" x14ac:dyDescent="0.2">
      <c r="A16" s="724" t="s">
        <v>175</v>
      </c>
      <c r="B16" s="726"/>
      <c r="C16" s="755" t="s">
        <v>204</v>
      </c>
      <c r="D16" s="755"/>
      <c r="E16" s="513" t="s">
        <v>16</v>
      </c>
      <c r="I16" s="7"/>
      <c r="J16" s="7"/>
      <c r="K16" s="7"/>
      <c r="L16" s="7"/>
    </row>
    <row r="17" spans="1:20" ht="39" customHeight="1" x14ac:dyDescent="0.2">
      <c r="A17" s="724" t="s">
        <v>850</v>
      </c>
      <c r="B17" s="726"/>
      <c r="C17" s="724" t="s">
        <v>851</v>
      </c>
      <c r="D17" s="726"/>
      <c r="E17" s="508" t="s">
        <v>852</v>
      </c>
      <c r="I17" s="7"/>
      <c r="J17" s="7"/>
      <c r="K17" s="7"/>
      <c r="L17" s="7"/>
    </row>
    <row r="18" spans="1:20" x14ac:dyDescent="0.2">
      <c r="A18" s="512"/>
      <c r="B18" s="512"/>
      <c r="C18" s="512"/>
      <c r="D18" s="512"/>
      <c r="E18" s="512"/>
      <c r="F18" s="512"/>
      <c r="G18" s="512"/>
      <c r="H18" s="7"/>
      <c r="I18" s="7"/>
      <c r="J18" s="7"/>
      <c r="K18" s="7"/>
      <c r="L18" s="7"/>
    </row>
    <row r="20" spans="1:20" ht="19.149999999999999" customHeight="1" x14ac:dyDescent="0.2">
      <c r="A20" s="771" t="s">
        <v>167</v>
      </c>
      <c r="B20" s="771"/>
      <c r="C20" s="771"/>
      <c r="D20" s="771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1"/>
      <c r="S20" s="771"/>
    </row>
    <row r="21" spans="1:20" ht="18.75" customHeight="1" x14ac:dyDescent="0.2">
      <c r="A21" s="755" t="s">
        <v>20</v>
      </c>
      <c r="B21" s="755" t="s">
        <v>46</v>
      </c>
      <c r="C21" s="755"/>
      <c r="D21" s="755"/>
      <c r="E21" s="756" t="s">
        <v>21</v>
      </c>
      <c r="F21" s="756"/>
      <c r="G21" s="756"/>
      <c r="H21" s="756"/>
      <c r="I21" s="756"/>
      <c r="J21" s="756"/>
      <c r="K21" s="756"/>
      <c r="L21" s="756"/>
      <c r="M21" s="756" t="s">
        <v>22</v>
      </c>
      <c r="N21" s="756"/>
      <c r="O21" s="756"/>
      <c r="P21" s="756"/>
      <c r="Q21" s="756"/>
      <c r="R21" s="756"/>
      <c r="S21" s="756"/>
      <c r="T21" s="756"/>
    </row>
    <row r="22" spans="1:20" ht="33.75" customHeight="1" x14ac:dyDescent="0.2">
      <c r="A22" s="755"/>
      <c r="B22" s="755"/>
      <c r="C22" s="755"/>
      <c r="D22" s="755"/>
      <c r="E22" s="724" t="s">
        <v>131</v>
      </c>
      <c r="F22" s="726"/>
      <c r="G22" s="724" t="s">
        <v>168</v>
      </c>
      <c r="H22" s="726"/>
      <c r="I22" s="755" t="s">
        <v>47</v>
      </c>
      <c r="J22" s="755"/>
      <c r="K22" s="724" t="s">
        <v>89</v>
      </c>
      <c r="L22" s="726"/>
      <c r="M22" s="724" t="s">
        <v>90</v>
      </c>
      <c r="N22" s="726"/>
      <c r="O22" s="724" t="s">
        <v>168</v>
      </c>
      <c r="P22" s="726"/>
      <c r="Q22" s="755" t="s">
        <v>47</v>
      </c>
      <c r="R22" s="755"/>
      <c r="S22" s="755" t="s">
        <v>89</v>
      </c>
      <c r="T22" s="755"/>
    </row>
    <row r="23" spans="1:20" s="58" customFormat="1" ht="15.75" customHeight="1" x14ac:dyDescent="0.2">
      <c r="A23" s="511">
        <v>1</v>
      </c>
      <c r="B23" s="741">
        <v>2</v>
      </c>
      <c r="C23" s="742"/>
      <c r="D23" s="743"/>
      <c r="E23" s="741">
        <v>3</v>
      </c>
      <c r="F23" s="743"/>
      <c r="G23" s="741">
        <v>4</v>
      </c>
      <c r="H23" s="743"/>
      <c r="I23" s="740">
        <v>5</v>
      </c>
      <c r="J23" s="740"/>
      <c r="K23" s="740">
        <v>6</v>
      </c>
      <c r="L23" s="740"/>
      <c r="M23" s="741">
        <v>3</v>
      </c>
      <c r="N23" s="743"/>
      <c r="O23" s="741">
        <v>4</v>
      </c>
      <c r="P23" s="743"/>
      <c r="Q23" s="740">
        <v>5</v>
      </c>
      <c r="R23" s="740"/>
      <c r="S23" s="740">
        <v>6</v>
      </c>
      <c r="T23" s="740"/>
    </row>
    <row r="24" spans="1:20" ht="27.75" customHeight="1" x14ac:dyDescent="0.2">
      <c r="A24" s="513">
        <v>1</v>
      </c>
      <c r="B24" s="744" t="s">
        <v>498</v>
      </c>
      <c r="C24" s="745"/>
      <c r="D24" s="746"/>
      <c r="E24" s="758">
        <v>100</v>
      </c>
      <c r="F24" s="759"/>
      <c r="G24" s="729" t="s">
        <v>363</v>
      </c>
      <c r="H24" s="731"/>
      <c r="I24" s="750">
        <v>340</v>
      </c>
      <c r="J24" s="750"/>
      <c r="K24" s="750">
        <v>8</v>
      </c>
      <c r="L24" s="750"/>
      <c r="M24" s="758">
        <v>150</v>
      </c>
      <c r="N24" s="759"/>
      <c r="O24" s="729" t="s">
        <v>363</v>
      </c>
      <c r="P24" s="731"/>
      <c r="Q24" s="750">
        <v>510</v>
      </c>
      <c r="R24" s="750"/>
      <c r="S24" s="750">
        <v>12</v>
      </c>
      <c r="T24" s="750"/>
    </row>
    <row r="25" spans="1:20" ht="14.25" x14ac:dyDescent="0.2">
      <c r="A25" s="513">
        <v>2</v>
      </c>
      <c r="B25" s="760" t="s">
        <v>48</v>
      </c>
      <c r="C25" s="761"/>
      <c r="D25" s="762"/>
      <c r="E25" s="758">
        <v>20</v>
      </c>
      <c r="F25" s="759"/>
      <c r="G25" s="727">
        <v>1.26</v>
      </c>
      <c r="H25" s="728"/>
      <c r="I25" s="750">
        <v>105</v>
      </c>
      <c r="J25" s="750"/>
      <c r="K25" s="750">
        <v>7</v>
      </c>
      <c r="L25" s="750"/>
      <c r="M25" s="758">
        <v>30</v>
      </c>
      <c r="N25" s="759"/>
      <c r="O25" s="727">
        <v>1.9</v>
      </c>
      <c r="P25" s="728"/>
      <c r="Q25" s="750">
        <v>175</v>
      </c>
      <c r="R25" s="750"/>
      <c r="S25" s="750">
        <v>11</v>
      </c>
      <c r="T25" s="750"/>
    </row>
    <row r="26" spans="1:20" ht="14.25" x14ac:dyDescent="0.2">
      <c r="A26" s="513">
        <v>3</v>
      </c>
      <c r="B26" s="760" t="s">
        <v>169</v>
      </c>
      <c r="C26" s="761"/>
      <c r="D26" s="762"/>
      <c r="E26" s="758">
        <v>50</v>
      </c>
      <c r="F26" s="759"/>
      <c r="G26" s="727">
        <v>0.95</v>
      </c>
      <c r="H26" s="728"/>
      <c r="I26" s="750">
        <v>30</v>
      </c>
      <c r="J26" s="750"/>
      <c r="K26" s="750">
        <v>0</v>
      </c>
      <c r="L26" s="750"/>
      <c r="M26" s="758">
        <v>75</v>
      </c>
      <c r="N26" s="759"/>
      <c r="O26" s="727">
        <v>1.43</v>
      </c>
      <c r="P26" s="728"/>
      <c r="Q26" s="750">
        <v>30</v>
      </c>
      <c r="R26" s="750"/>
      <c r="S26" s="750">
        <v>0</v>
      </c>
      <c r="T26" s="750"/>
    </row>
    <row r="27" spans="1:20" ht="14.25" x14ac:dyDescent="0.2">
      <c r="A27" s="513">
        <v>4</v>
      </c>
      <c r="B27" s="760" t="s">
        <v>49</v>
      </c>
      <c r="C27" s="761"/>
      <c r="D27" s="762"/>
      <c r="E27" s="758">
        <v>5</v>
      </c>
      <c r="F27" s="759"/>
      <c r="G27" s="727">
        <v>0.6</v>
      </c>
      <c r="H27" s="728"/>
      <c r="I27" s="750">
        <v>45</v>
      </c>
      <c r="J27" s="750"/>
      <c r="K27" s="750">
        <v>0</v>
      </c>
      <c r="L27" s="750"/>
      <c r="M27" s="758">
        <v>7.5</v>
      </c>
      <c r="N27" s="759"/>
      <c r="O27" s="727">
        <v>0.9</v>
      </c>
      <c r="P27" s="728"/>
      <c r="Q27" s="750">
        <v>45</v>
      </c>
      <c r="R27" s="750"/>
      <c r="S27" s="750">
        <v>0</v>
      </c>
      <c r="T27" s="750"/>
    </row>
    <row r="28" spans="1:20" ht="14.25" x14ac:dyDescent="0.2">
      <c r="A28" s="513">
        <v>5</v>
      </c>
      <c r="B28" s="760" t="s">
        <v>50</v>
      </c>
      <c r="C28" s="761"/>
      <c r="D28" s="762"/>
      <c r="E28" s="758" t="s">
        <v>853</v>
      </c>
      <c r="F28" s="759"/>
      <c r="G28" s="727">
        <v>0.59</v>
      </c>
      <c r="H28" s="728"/>
      <c r="I28" s="750">
        <v>0</v>
      </c>
      <c r="J28" s="750"/>
      <c r="K28" s="750">
        <v>0</v>
      </c>
      <c r="L28" s="750"/>
      <c r="M28" s="758" t="s">
        <v>853</v>
      </c>
      <c r="N28" s="759"/>
      <c r="O28" s="727">
        <v>0.87</v>
      </c>
      <c r="P28" s="728"/>
      <c r="Q28" s="750">
        <v>0</v>
      </c>
      <c r="R28" s="750"/>
      <c r="S28" s="750">
        <v>0</v>
      </c>
      <c r="T28" s="750"/>
    </row>
    <row r="29" spans="1:20" ht="14.25" x14ac:dyDescent="0.2">
      <c r="A29" s="513">
        <v>6</v>
      </c>
      <c r="B29" s="760" t="s">
        <v>51</v>
      </c>
      <c r="C29" s="761"/>
      <c r="D29" s="762"/>
      <c r="E29" s="758" t="s">
        <v>7</v>
      </c>
      <c r="F29" s="759"/>
      <c r="G29" s="727">
        <v>0.73</v>
      </c>
      <c r="H29" s="728"/>
      <c r="I29" s="750" t="s">
        <v>7</v>
      </c>
      <c r="J29" s="750"/>
      <c r="K29" s="750" t="s">
        <v>7</v>
      </c>
      <c r="L29" s="750"/>
      <c r="M29" s="758" t="s">
        <v>7</v>
      </c>
      <c r="N29" s="759"/>
      <c r="O29" s="727">
        <v>1.08</v>
      </c>
      <c r="P29" s="728"/>
      <c r="Q29" s="750" t="s">
        <v>7</v>
      </c>
      <c r="R29" s="750"/>
      <c r="S29" s="750" t="s">
        <v>7</v>
      </c>
      <c r="T29" s="750"/>
    </row>
    <row r="30" spans="1:20" ht="14.25" x14ac:dyDescent="0.2">
      <c r="A30" s="513">
        <v>7</v>
      </c>
      <c r="B30" s="751" t="s">
        <v>170</v>
      </c>
      <c r="C30" s="751"/>
      <c r="D30" s="751"/>
      <c r="E30" s="752" t="s">
        <v>7</v>
      </c>
      <c r="F30" s="752"/>
      <c r="G30" s="753"/>
      <c r="H30" s="753"/>
      <c r="I30" s="750" t="s">
        <v>7</v>
      </c>
      <c r="J30" s="750"/>
      <c r="K30" s="750" t="s">
        <v>7</v>
      </c>
      <c r="L30" s="750"/>
      <c r="M30" s="752" t="s">
        <v>7</v>
      </c>
      <c r="N30" s="752"/>
      <c r="O30" s="753"/>
      <c r="P30" s="753"/>
      <c r="Q30" s="750" t="s">
        <v>7</v>
      </c>
      <c r="R30" s="750"/>
      <c r="S30" s="750" t="s">
        <v>7</v>
      </c>
      <c r="T30" s="750"/>
    </row>
    <row r="31" spans="1:20" ht="15" x14ac:dyDescent="0.2">
      <c r="A31" s="513"/>
      <c r="B31" s="755" t="s">
        <v>16</v>
      </c>
      <c r="C31" s="755"/>
      <c r="D31" s="755"/>
      <c r="E31" s="764">
        <f>SUM(E24:E30)</f>
        <v>175</v>
      </c>
      <c r="F31" s="764"/>
      <c r="G31" s="765">
        <f>SUM(G24:G30)</f>
        <v>4.13</v>
      </c>
      <c r="H31" s="765"/>
      <c r="I31" s="714">
        <f>SUM(I24:I30)</f>
        <v>520</v>
      </c>
      <c r="J31" s="714"/>
      <c r="K31" s="714">
        <f>SUM(K24:K30)</f>
        <v>15</v>
      </c>
      <c r="L31" s="714"/>
      <c r="M31" s="765">
        <f>SUM(M24:M30)</f>
        <v>262.5</v>
      </c>
      <c r="N31" s="765"/>
      <c r="O31" s="765">
        <f>SUM(O24:O30)</f>
        <v>6.1800000000000006</v>
      </c>
      <c r="P31" s="765"/>
      <c r="Q31" s="714">
        <f>SUM(Q24:Q30)</f>
        <v>760</v>
      </c>
      <c r="R31" s="714"/>
      <c r="S31" s="714">
        <f>SUM(S24:S30)</f>
        <v>23</v>
      </c>
      <c r="T31" s="714"/>
    </row>
    <row r="32" spans="1:20" x14ac:dyDescent="0.2">
      <c r="A32" s="100"/>
      <c r="B32" s="101"/>
      <c r="C32" s="101"/>
      <c r="D32" s="10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2" ht="12.75" customHeight="1" x14ac:dyDescent="0.2">
      <c r="A33" s="203" t="s">
        <v>415</v>
      </c>
      <c r="B33" s="763" t="s">
        <v>474</v>
      </c>
      <c r="C33" s="763"/>
      <c r="D33" s="763"/>
      <c r="E33" s="763"/>
      <c r="F33" s="763"/>
      <c r="G33" s="763"/>
      <c r="H33" s="76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2" x14ac:dyDescent="0.2">
      <c r="A34" s="203"/>
      <c r="B34" s="101"/>
      <c r="C34" s="101"/>
      <c r="D34" s="10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2" s="23" customFormat="1" ht="17.25" customHeight="1" x14ac:dyDescent="0.2">
      <c r="A35" s="514" t="s">
        <v>20</v>
      </c>
      <c r="B35" s="774" t="s">
        <v>416</v>
      </c>
      <c r="C35" s="775"/>
      <c r="D35" s="776"/>
      <c r="E35" s="724" t="s">
        <v>21</v>
      </c>
      <c r="F35" s="725"/>
      <c r="G35" s="725"/>
      <c r="H35" s="725"/>
      <c r="I35" s="725"/>
      <c r="J35" s="726"/>
      <c r="K35" s="756" t="s">
        <v>22</v>
      </c>
      <c r="L35" s="756"/>
      <c r="M35" s="756"/>
      <c r="N35" s="756"/>
      <c r="O35" s="756"/>
      <c r="P35" s="756"/>
      <c r="Q35" s="716"/>
      <c r="R35" s="716"/>
      <c r="S35" s="716"/>
      <c r="T35" s="716"/>
    </row>
    <row r="36" spans="1:22" x14ac:dyDescent="0.2">
      <c r="A36" s="515"/>
      <c r="B36" s="777"/>
      <c r="C36" s="778"/>
      <c r="D36" s="779"/>
      <c r="E36" s="717" t="s">
        <v>433</v>
      </c>
      <c r="F36" s="718"/>
      <c r="G36" s="717" t="s">
        <v>434</v>
      </c>
      <c r="H36" s="718"/>
      <c r="I36" s="717" t="s">
        <v>435</v>
      </c>
      <c r="J36" s="718"/>
      <c r="K36" s="756" t="s">
        <v>433</v>
      </c>
      <c r="L36" s="756"/>
      <c r="M36" s="756" t="s">
        <v>434</v>
      </c>
      <c r="N36" s="756"/>
      <c r="O36" s="756" t="s">
        <v>435</v>
      </c>
      <c r="P36" s="756"/>
      <c r="Q36" s="7"/>
      <c r="R36" s="7"/>
      <c r="S36" s="7"/>
      <c r="T36" s="7"/>
    </row>
    <row r="37" spans="1:22" ht="18" customHeight="1" x14ac:dyDescent="0.2">
      <c r="A37" s="513">
        <v>1</v>
      </c>
      <c r="B37" s="729" t="s">
        <v>854</v>
      </c>
      <c r="C37" s="730"/>
      <c r="D37" s="731"/>
      <c r="E37" s="719" t="s">
        <v>855</v>
      </c>
      <c r="F37" s="720"/>
      <c r="G37" s="727">
        <v>5.5</v>
      </c>
      <c r="H37" s="728"/>
      <c r="I37" s="719" t="s">
        <v>856</v>
      </c>
      <c r="J37" s="720"/>
      <c r="K37" s="719" t="s">
        <v>855</v>
      </c>
      <c r="L37" s="720"/>
      <c r="M37" s="727">
        <v>5.5</v>
      </c>
      <c r="N37" s="728"/>
      <c r="O37" s="719" t="s">
        <v>856</v>
      </c>
      <c r="P37" s="720"/>
      <c r="Q37" s="772" t="s">
        <v>861</v>
      </c>
      <c r="R37" s="773"/>
      <c r="S37" s="773"/>
      <c r="T37" s="773"/>
      <c r="U37" s="773"/>
      <c r="V37" s="773"/>
    </row>
    <row r="38" spans="1:22" ht="47.25" customHeight="1" x14ac:dyDescent="0.2">
      <c r="A38" s="513">
        <v>2</v>
      </c>
      <c r="B38" s="729" t="s">
        <v>857</v>
      </c>
      <c r="C38" s="730"/>
      <c r="D38" s="731"/>
      <c r="E38" s="719" t="s">
        <v>858</v>
      </c>
      <c r="F38" s="720"/>
      <c r="G38" s="727">
        <v>8</v>
      </c>
      <c r="H38" s="728"/>
      <c r="I38" s="719" t="s">
        <v>859</v>
      </c>
      <c r="J38" s="720"/>
      <c r="K38" s="719" t="s">
        <v>858</v>
      </c>
      <c r="L38" s="720"/>
      <c r="M38" s="727">
        <v>8</v>
      </c>
      <c r="N38" s="728"/>
      <c r="O38" s="719" t="s">
        <v>859</v>
      </c>
      <c r="P38" s="720"/>
      <c r="Q38" s="737" t="s">
        <v>866</v>
      </c>
      <c r="R38" s="738"/>
      <c r="S38" s="738"/>
      <c r="T38" s="738"/>
      <c r="U38" s="738"/>
      <c r="V38" s="738"/>
    </row>
    <row r="39" spans="1:22" ht="14.25" x14ac:dyDescent="0.2">
      <c r="A39" s="513">
        <v>3</v>
      </c>
      <c r="B39" s="717" t="s">
        <v>862</v>
      </c>
      <c r="C39" s="734"/>
      <c r="D39" s="718"/>
      <c r="E39" s="722" t="s">
        <v>863</v>
      </c>
      <c r="F39" s="723"/>
      <c r="G39" s="735">
        <v>7</v>
      </c>
      <c r="H39" s="736"/>
      <c r="I39" s="719" t="s">
        <v>864</v>
      </c>
      <c r="J39" s="720"/>
      <c r="K39" s="722" t="s">
        <v>863</v>
      </c>
      <c r="L39" s="723"/>
      <c r="M39" s="735">
        <v>7</v>
      </c>
      <c r="N39" s="736"/>
      <c r="O39" s="719" t="s">
        <v>864</v>
      </c>
      <c r="P39" s="720"/>
      <c r="Q39" s="737" t="s">
        <v>867</v>
      </c>
      <c r="R39" s="738"/>
      <c r="S39" s="738"/>
      <c r="T39" s="738"/>
      <c r="U39" s="738"/>
      <c r="V39" s="738"/>
    </row>
    <row r="40" spans="1:22" ht="14.25" customHeight="1" x14ac:dyDescent="0.2">
      <c r="A40" s="513">
        <v>4</v>
      </c>
      <c r="B40" s="724" t="s">
        <v>865</v>
      </c>
      <c r="C40" s="725"/>
      <c r="D40" s="726"/>
      <c r="E40" s="722" t="s">
        <v>858</v>
      </c>
      <c r="F40" s="723"/>
      <c r="G40" s="735">
        <v>1.2</v>
      </c>
      <c r="H40" s="736"/>
      <c r="I40" s="719" t="s">
        <v>856</v>
      </c>
      <c r="J40" s="720"/>
      <c r="K40" s="722" t="s">
        <v>858</v>
      </c>
      <c r="L40" s="723"/>
      <c r="M40" s="735">
        <v>1.2</v>
      </c>
      <c r="N40" s="736"/>
      <c r="O40" s="719" t="s">
        <v>856</v>
      </c>
      <c r="P40" s="720"/>
      <c r="Q40" s="737" t="s">
        <v>868</v>
      </c>
      <c r="R40" s="738"/>
      <c r="S40" s="738"/>
      <c r="T40" s="738"/>
      <c r="U40" s="738"/>
      <c r="V40" s="738"/>
    </row>
    <row r="43" spans="1:22" ht="13.9" customHeight="1" x14ac:dyDescent="0.2">
      <c r="A43" s="739" t="s">
        <v>181</v>
      </c>
      <c r="B43" s="739"/>
      <c r="C43" s="739"/>
      <c r="D43" s="739"/>
      <c r="E43" s="739"/>
      <c r="F43" s="739"/>
      <c r="G43" s="739"/>
      <c r="H43" s="739"/>
      <c r="I43" s="739"/>
    </row>
    <row r="44" spans="1:22" ht="18" customHeight="1" x14ac:dyDescent="0.2">
      <c r="A44" s="714" t="s">
        <v>54</v>
      </c>
      <c r="B44" s="714" t="s">
        <v>21</v>
      </c>
      <c r="C44" s="714"/>
      <c r="D44" s="714"/>
      <c r="E44" s="721" t="s">
        <v>22</v>
      </c>
      <c r="F44" s="721"/>
      <c r="G44" s="721"/>
      <c r="H44" s="732" t="s">
        <v>144</v>
      </c>
      <c r="I44" s="516"/>
    </row>
    <row r="45" spans="1:22" ht="21.75" customHeight="1" x14ac:dyDescent="0.2">
      <c r="A45" s="714"/>
      <c r="B45" s="510" t="s">
        <v>171</v>
      </c>
      <c r="C45" s="518" t="s">
        <v>96</v>
      </c>
      <c r="D45" s="510" t="s">
        <v>16</v>
      </c>
      <c r="E45" s="510" t="s">
        <v>171</v>
      </c>
      <c r="F45" s="518" t="s">
        <v>96</v>
      </c>
      <c r="G45" s="510" t="s">
        <v>16</v>
      </c>
      <c r="H45" s="733"/>
      <c r="I45" s="516"/>
    </row>
    <row r="46" spans="1:22" ht="15" x14ac:dyDescent="0.2">
      <c r="A46" s="491" t="s">
        <v>523</v>
      </c>
      <c r="B46" s="509">
        <v>2.48</v>
      </c>
      <c r="C46" s="509">
        <v>1.65</v>
      </c>
      <c r="D46" s="510">
        <f>SUM(B46:C46)</f>
        <v>4.13</v>
      </c>
      <c r="E46" s="509">
        <v>3.71</v>
      </c>
      <c r="F46" s="509">
        <v>2.4700000000000002</v>
      </c>
      <c r="G46" s="510">
        <f>SUM(E46:F46)</f>
        <v>6.18</v>
      </c>
      <c r="H46" s="509"/>
      <c r="I46" s="516"/>
    </row>
    <row r="47" spans="1:22" ht="15" x14ac:dyDescent="0.2">
      <c r="A47" s="491" t="s">
        <v>860</v>
      </c>
      <c r="B47" s="509">
        <v>2.66</v>
      </c>
      <c r="C47" s="509">
        <v>1.78</v>
      </c>
      <c r="D47" s="510">
        <f>SUM(B47:C47)</f>
        <v>4.4400000000000004</v>
      </c>
      <c r="E47" s="509">
        <v>3.98</v>
      </c>
      <c r="F47" s="509">
        <v>2.66</v>
      </c>
      <c r="G47" s="510">
        <f>SUM(E47:F47)</f>
        <v>6.6400000000000006</v>
      </c>
      <c r="H47" s="509" t="s">
        <v>172</v>
      </c>
      <c r="I47" s="516"/>
    </row>
    <row r="48" spans="1:22" ht="15" customHeight="1" x14ac:dyDescent="0.2">
      <c r="A48" s="715" t="s">
        <v>233</v>
      </c>
      <c r="B48" s="715"/>
      <c r="C48" s="715"/>
      <c r="D48" s="715"/>
      <c r="E48" s="715"/>
      <c r="F48" s="715"/>
      <c r="G48" s="715"/>
      <c r="H48" s="715"/>
      <c r="I48" s="715"/>
      <c r="J48" s="715"/>
      <c r="K48" s="715"/>
      <c r="L48" s="715"/>
      <c r="M48" s="715"/>
      <c r="N48" s="715"/>
      <c r="O48" s="715"/>
      <c r="P48" s="715"/>
      <c r="Q48" s="715"/>
      <c r="R48" s="715"/>
      <c r="S48" s="715"/>
      <c r="T48" s="715"/>
    </row>
    <row r="49" spans="1:22" ht="15" x14ac:dyDescent="0.25">
      <c r="A49" s="99"/>
      <c r="B49" s="201"/>
      <c r="C49" s="201"/>
      <c r="D49" s="8"/>
      <c r="E49" s="8"/>
      <c r="F49" s="202"/>
      <c r="G49" s="202"/>
      <c r="H49" s="202"/>
      <c r="I49"/>
    </row>
    <row r="50" spans="1:22" ht="15" x14ac:dyDescent="0.25">
      <c r="A50" s="23"/>
      <c r="B50" s="204"/>
      <c r="C50" s="204"/>
      <c r="D50" s="185"/>
      <c r="E50" s="185"/>
      <c r="F50" s="202"/>
      <c r="G50" s="202"/>
      <c r="H50" s="202"/>
      <c r="I50"/>
    </row>
    <row r="53" spans="1:22" s="11" customFormat="1" ht="12.75" customHeight="1" x14ac:dyDescent="0.2">
      <c r="A53" s="10" t="s">
        <v>1114</v>
      </c>
      <c r="B53" s="10"/>
      <c r="C53" s="10"/>
      <c r="D53" s="10"/>
      <c r="E53" s="10"/>
      <c r="F53" s="10"/>
      <c r="G53" s="10"/>
      <c r="H53" s="749" t="s">
        <v>1118</v>
      </c>
      <c r="I53" s="749"/>
      <c r="J53" s="749"/>
      <c r="K53" s="749"/>
      <c r="L53" s="10"/>
      <c r="M53" s="747"/>
      <c r="N53" s="747"/>
      <c r="O53" s="747"/>
      <c r="P53" s="747"/>
      <c r="Q53" s="749" t="s">
        <v>1116</v>
      </c>
      <c r="R53" s="749"/>
      <c r="S53" s="749"/>
      <c r="T53" s="749"/>
      <c r="U53" s="749"/>
      <c r="V53" s="749"/>
    </row>
    <row r="54" spans="1:22" s="11" customFormat="1" ht="12.75" customHeight="1" x14ac:dyDescent="0.2">
      <c r="A54" s="651"/>
      <c r="B54" s="651"/>
      <c r="C54" s="651"/>
      <c r="D54" s="651"/>
      <c r="E54" s="651"/>
      <c r="F54" s="651"/>
      <c r="G54" s="651"/>
      <c r="H54" s="748" t="s">
        <v>1115</v>
      </c>
      <c r="I54" s="748"/>
      <c r="J54" s="748"/>
      <c r="K54" s="748"/>
      <c r="L54" s="10"/>
      <c r="M54" s="748"/>
      <c r="N54" s="748"/>
      <c r="O54" s="748"/>
      <c r="P54" s="748"/>
      <c r="Q54" s="749" t="s">
        <v>1115</v>
      </c>
      <c r="R54" s="749"/>
      <c r="S54" s="749"/>
      <c r="T54" s="749"/>
      <c r="U54" s="749"/>
      <c r="V54" s="749"/>
    </row>
    <row r="55" spans="1:22" s="11" customFormat="1" ht="13.15" customHeight="1" x14ac:dyDescent="0.2">
      <c r="A55" s="651"/>
      <c r="B55" s="651"/>
      <c r="C55" s="651"/>
      <c r="D55" s="651"/>
      <c r="E55" s="651"/>
      <c r="F55" s="651"/>
      <c r="G55" s="651"/>
      <c r="H55" s="748" t="s">
        <v>1119</v>
      </c>
      <c r="I55" s="748"/>
      <c r="J55" s="748"/>
      <c r="K55" s="748"/>
      <c r="L55" s="10"/>
      <c r="M55" s="747"/>
      <c r="N55" s="747"/>
      <c r="O55" s="747"/>
      <c r="P55" s="747"/>
      <c r="Q55" s="10"/>
      <c r="R55" s="10"/>
      <c r="S55" s="10"/>
    </row>
    <row r="56" spans="1:22" ht="12.75" customHeight="1" x14ac:dyDescent="0.2"/>
  </sheetData>
  <mergeCells count="188">
    <mergeCell ref="H55:K55"/>
    <mergeCell ref="H54:K54"/>
    <mergeCell ref="H53:K53"/>
    <mergeCell ref="E36:F36"/>
    <mergeCell ref="E37:F37"/>
    <mergeCell ref="B35:D36"/>
    <mergeCell ref="K35:P35"/>
    <mergeCell ref="O39:P39"/>
    <mergeCell ref="K38:L38"/>
    <mergeCell ref="M38:N38"/>
    <mergeCell ref="O38:P38"/>
    <mergeCell ref="M37:N37"/>
    <mergeCell ref="O37:P37"/>
    <mergeCell ref="I38:J38"/>
    <mergeCell ref="K39:L39"/>
    <mergeCell ref="S27:T27"/>
    <mergeCell ref="O27:P27"/>
    <mergeCell ref="K30:L30"/>
    <mergeCell ref="M31:N31"/>
    <mergeCell ref="O31:P31"/>
    <mergeCell ref="Q31:R31"/>
    <mergeCell ref="I29:J29"/>
    <mergeCell ref="K28:L28"/>
    <mergeCell ref="S23:T23"/>
    <mergeCell ref="S29:T29"/>
    <mergeCell ref="Q28:R28"/>
    <mergeCell ref="S28:T28"/>
    <mergeCell ref="M28:N28"/>
    <mergeCell ref="O28:P28"/>
    <mergeCell ref="M29:N29"/>
    <mergeCell ref="O29:P29"/>
    <mergeCell ref="Q29:R29"/>
    <mergeCell ref="Q38:V38"/>
    <mergeCell ref="I39:J39"/>
    <mergeCell ref="M39:N39"/>
    <mergeCell ref="S31:T31"/>
    <mergeCell ref="M30:N30"/>
    <mergeCell ref="Q30:R30"/>
    <mergeCell ref="S30:T30"/>
    <mergeCell ref="O30:P30"/>
    <mergeCell ref="Q39:V39"/>
    <mergeCell ref="Q37:V37"/>
    <mergeCell ref="M36:N36"/>
    <mergeCell ref="O36:P36"/>
    <mergeCell ref="K37:L37"/>
    <mergeCell ref="K36:L36"/>
    <mergeCell ref="J12:K12"/>
    <mergeCell ref="I25:J25"/>
    <mergeCell ref="I24:J24"/>
    <mergeCell ref="M24:N24"/>
    <mergeCell ref="Q25:R25"/>
    <mergeCell ref="I27:J27"/>
    <mergeCell ref="I28:J28"/>
    <mergeCell ref="Q27:R27"/>
    <mergeCell ref="K27:L27"/>
    <mergeCell ref="M27:N27"/>
    <mergeCell ref="M22:N22"/>
    <mergeCell ref="K22:L22"/>
    <mergeCell ref="O25:P25"/>
    <mergeCell ref="K25:L25"/>
    <mergeCell ref="M26:N26"/>
    <mergeCell ref="M25:N25"/>
    <mergeCell ref="I26:J26"/>
    <mergeCell ref="K26:L26"/>
    <mergeCell ref="A20:S20"/>
    <mergeCell ref="S24:T24"/>
    <mergeCell ref="O26:P26"/>
    <mergeCell ref="S26:T26"/>
    <mergeCell ref="Q23:R23"/>
    <mergeCell ref="O22:P22"/>
    <mergeCell ref="E24:F24"/>
    <mergeCell ref="O24:P24"/>
    <mergeCell ref="Q26:R26"/>
    <mergeCell ref="E25:F25"/>
    <mergeCell ref="G25:H25"/>
    <mergeCell ref="B25:D25"/>
    <mergeCell ref="A21:A22"/>
    <mergeCell ref="E22:F22"/>
    <mergeCell ref="S25:T25"/>
    <mergeCell ref="Q24:R24"/>
    <mergeCell ref="S22:T22"/>
    <mergeCell ref="R1:S1"/>
    <mergeCell ref="A2:S2"/>
    <mergeCell ref="A3:S3"/>
    <mergeCell ref="A5:S5"/>
    <mergeCell ref="B9:C9"/>
    <mergeCell ref="A7:I7"/>
    <mergeCell ref="D9:E9"/>
    <mergeCell ref="F9:G9"/>
    <mergeCell ref="H1:I1"/>
    <mergeCell ref="J9:K9"/>
    <mergeCell ref="H9:I9"/>
    <mergeCell ref="D10:E10"/>
    <mergeCell ref="B37:D37"/>
    <mergeCell ref="G36:H36"/>
    <mergeCell ref="G37:H37"/>
    <mergeCell ref="E29:F29"/>
    <mergeCell ref="G29:H29"/>
    <mergeCell ref="B26:D26"/>
    <mergeCell ref="B28:D28"/>
    <mergeCell ref="E28:F28"/>
    <mergeCell ref="G28:H28"/>
    <mergeCell ref="G26:H26"/>
    <mergeCell ref="B33:H33"/>
    <mergeCell ref="B29:D29"/>
    <mergeCell ref="B31:D31"/>
    <mergeCell ref="E31:F31"/>
    <mergeCell ref="G31:H31"/>
    <mergeCell ref="B27:D27"/>
    <mergeCell ref="E27:F27"/>
    <mergeCell ref="G27:H27"/>
    <mergeCell ref="G23:H23"/>
    <mergeCell ref="E26:F26"/>
    <mergeCell ref="G24:H24"/>
    <mergeCell ref="D13:E13"/>
    <mergeCell ref="F13:G13"/>
    <mergeCell ref="D11:E11"/>
    <mergeCell ref="E23:F23"/>
    <mergeCell ref="K23:L23"/>
    <mergeCell ref="M21:T21"/>
    <mergeCell ref="B21:D22"/>
    <mergeCell ref="E21:L21"/>
    <mergeCell ref="Q22:R22"/>
    <mergeCell ref="J13:K13"/>
    <mergeCell ref="J11:K11"/>
    <mergeCell ref="F11:G11"/>
    <mergeCell ref="H11:I11"/>
    <mergeCell ref="G22:H22"/>
    <mergeCell ref="I23:J23"/>
    <mergeCell ref="B12:C12"/>
    <mergeCell ref="H13:I13"/>
    <mergeCell ref="H12:I12"/>
    <mergeCell ref="A15:G15"/>
    <mergeCell ref="C16:D16"/>
    <mergeCell ref="A16:B16"/>
    <mergeCell ref="A17:B17"/>
    <mergeCell ref="D12:E12"/>
    <mergeCell ref="F12:G12"/>
    <mergeCell ref="C17:D17"/>
    <mergeCell ref="B13:C13"/>
    <mergeCell ref="F10:G10"/>
    <mergeCell ref="H10:I10"/>
    <mergeCell ref="B10:C10"/>
    <mergeCell ref="B23:D23"/>
    <mergeCell ref="B24:D24"/>
    <mergeCell ref="M53:P53"/>
    <mergeCell ref="M55:P55"/>
    <mergeCell ref="M54:P54"/>
    <mergeCell ref="Q53:V53"/>
    <mergeCell ref="Q54:V54"/>
    <mergeCell ref="Q35:R35"/>
    <mergeCell ref="I30:J30"/>
    <mergeCell ref="B30:D30"/>
    <mergeCell ref="K31:L31"/>
    <mergeCell ref="E30:F30"/>
    <mergeCell ref="K29:L29"/>
    <mergeCell ref="G30:H30"/>
    <mergeCell ref="I31:J31"/>
    <mergeCell ref="J10:K10"/>
    <mergeCell ref="B11:C11"/>
    <mergeCell ref="M23:N23"/>
    <mergeCell ref="O23:P23"/>
    <mergeCell ref="K24:L24"/>
    <mergeCell ref="I22:J22"/>
    <mergeCell ref="A44:A45"/>
    <mergeCell ref="A48:T48"/>
    <mergeCell ref="S35:T35"/>
    <mergeCell ref="I36:J36"/>
    <mergeCell ref="I37:J37"/>
    <mergeCell ref="B44:D44"/>
    <mergeCell ref="E44:G44"/>
    <mergeCell ref="E38:F38"/>
    <mergeCell ref="E39:F39"/>
    <mergeCell ref="E40:F40"/>
    <mergeCell ref="E35:J35"/>
    <mergeCell ref="G38:H38"/>
    <mergeCell ref="B38:D38"/>
    <mergeCell ref="H44:H45"/>
    <mergeCell ref="B39:D39"/>
    <mergeCell ref="B40:D40"/>
    <mergeCell ref="I40:J40"/>
    <mergeCell ref="G40:H40"/>
    <mergeCell ref="Q40:V40"/>
    <mergeCell ref="A43:I43"/>
    <mergeCell ref="G39:H39"/>
    <mergeCell ref="K40:L40"/>
    <mergeCell ref="M40:N40"/>
    <mergeCell ref="O40:P40"/>
  </mergeCells>
  <phoneticPr fontId="0" type="noConversion"/>
  <printOptions horizontalCentered="1"/>
  <pageMargins left="0.70866141732283472" right="0.56000000000000005" top="0.23622047244094491" bottom="0" header="0.31496062992125984" footer="0.31496062992125984"/>
  <pageSetup paperSize="9" scale="63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6"/>
  <sheetViews>
    <sheetView zoomScaleNormal="100" zoomScaleSheetLayoutView="90" workbookViewId="0">
      <selection activeCell="H46" sqref="H46"/>
    </sheetView>
  </sheetViews>
  <sheetFormatPr defaultRowHeight="12.75" x14ac:dyDescent="0.2"/>
  <cols>
    <col min="1" max="1" width="7.140625" customWidth="1"/>
    <col min="2" max="2" width="13.57031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22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 x14ac:dyDescent="0.35">
      <c r="A1" s="818" t="s">
        <v>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N1" s="186" t="s">
        <v>530</v>
      </c>
    </row>
    <row r="2" spans="1:14" ht="21" x14ac:dyDescent="0.35">
      <c r="A2" s="819" t="s">
        <v>663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4" ht="15" x14ac:dyDescent="0.3">
      <c r="A3" s="159"/>
      <c r="B3" s="159"/>
      <c r="C3" s="159"/>
      <c r="D3" s="159"/>
      <c r="E3" s="159"/>
      <c r="F3" s="159"/>
      <c r="G3" s="159"/>
      <c r="H3" s="159"/>
      <c r="I3" s="221"/>
      <c r="J3" s="221"/>
    </row>
    <row r="4" spans="1:14" ht="18" x14ac:dyDescent="0.35">
      <c r="A4" s="818" t="s">
        <v>529</v>
      </c>
      <c r="B4" s="818"/>
      <c r="C4" s="818"/>
      <c r="D4" s="818"/>
      <c r="E4" s="818"/>
      <c r="F4" s="818"/>
      <c r="G4" s="818"/>
      <c r="H4" s="818"/>
      <c r="I4" s="239"/>
      <c r="J4" s="239"/>
    </row>
    <row r="5" spans="1:14" ht="15" x14ac:dyDescent="0.3">
      <c r="A5" s="27" t="s">
        <v>870</v>
      </c>
      <c r="B5" s="27"/>
      <c r="C5" s="160"/>
      <c r="D5" s="160"/>
      <c r="E5" s="160"/>
      <c r="F5" s="160"/>
      <c r="G5" s="160"/>
      <c r="H5" s="159"/>
      <c r="I5" s="221"/>
      <c r="J5" s="221"/>
      <c r="L5" s="544" t="s">
        <v>1041</v>
      </c>
    </row>
    <row r="6" spans="1:14" ht="28.5" customHeight="1" x14ac:dyDescent="0.2">
      <c r="A6" s="927" t="s">
        <v>2</v>
      </c>
      <c r="B6" s="927" t="s">
        <v>33</v>
      </c>
      <c r="C6" s="755" t="s">
        <v>408</v>
      </c>
      <c r="D6" s="725" t="s">
        <v>462</v>
      </c>
      <c r="E6" s="725"/>
      <c r="F6" s="725"/>
      <c r="G6" s="725"/>
      <c r="H6" s="726"/>
      <c r="I6" s="842" t="s">
        <v>556</v>
      </c>
      <c r="J6" s="842" t="s">
        <v>557</v>
      </c>
      <c r="K6" s="929" t="s">
        <v>509</v>
      </c>
      <c r="L6" s="929"/>
      <c r="M6" s="929"/>
      <c r="N6" s="929"/>
    </row>
    <row r="7" spans="1:14" ht="39" customHeight="1" x14ac:dyDescent="0.2">
      <c r="A7" s="928"/>
      <c r="B7" s="928"/>
      <c r="C7" s="755"/>
      <c r="D7" s="307" t="s">
        <v>461</v>
      </c>
      <c r="E7" s="307" t="s">
        <v>409</v>
      </c>
      <c r="F7" s="308" t="s">
        <v>410</v>
      </c>
      <c r="G7" s="307" t="s">
        <v>411</v>
      </c>
      <c r="H7" s="307" t="s">
        <v>43</v>
      </c>
      <c r="I7" s="842"/>
      <c r="J7" s="842"/>
      <c r="K7" s="321" t="s">
        <v>412</v>
      </c>
      <c r="L7" s="327" t="s">
        <v>510</v>
      </c>
      <c r="M7" s="307" t="s">
        <v>413</v>
      </c>
      <c r="N7" s="327" t="s">
        <v>414</v>
      </c>
    </row>
    <row r="8" spans="1:14" ht="15" x14ac:dyDescent="0.2">
      <c r="A8" s="161" t="s">
        <v>268</v>
      </c>
      <c r="B8" s="161" t="s">
        <v>269</v>
      </c>
      <c r="C8" s="161" t="s">
        <v>270</v>
      </c>
      <c r="D8" s="161" t="s">
        <v>271</v>
      </c>
      <c r="E8" s="161" t="s">
        <v>272</v>
      </c>
      <c r="F8" s="161" t="s">
        <v>273</v>
      </c>
      <c r="G8" s="161" t="s">
        <v>274</v>
      </c>
      <c r="H8" s="161" t="s">
        <v>275</v>
      </c>
      <c r="I8" s="240" t="s">
        <v>294</v>
      </c>
      <c r="J8" s="240" t="s">
        <v>295</v>
      </c>
      <c r="K8" s="161" t="s">
        <v>296</v>
      </c>
      <c r="L8" s="161" t="s">
        <v>324</v>
      </c>
      <c r="M8" s="161" t="s">
        <v>325</v>
      </c>
      <c r="N8" s="161" t="s">
        <v>326</v>
      </c>
    </row>
    <row r="9" spans="1:14" ht="14.25" x14ac:dyDescent="0.2">
      <c r="A9" s="250">
        <v>1</v>
      </c>
      <c r="B9" s="252" t="s">
        <v>822</v>
      </c>
      <c r="C9" s="480">
        <v>1632</v>
      </c>
      <c r="D9" s="480">
        <v>134</v>
      </c>
      <c r="E9" s="480">
        <v>98</v>
      </c>
      <c r="F9" s="480">
        <v>1625</v>
      </c>
      <c r="G9" s="480">
        <v>22</v>
      </c>
      <c r="H9" s="480">
        <v>70</v>
      </c>
      <c r="I9" s="481">
        <v>1632</v>
      </c>
      <c r="J9" s="481">
        <v>1632</v>
      </c>
      <c r="K9" s="480">
        <v>1632</v>
      </c>
      <c r="L9" s="480">
        <v>0</v>
      </c>
      <c r="M9" s="480">
        <v>0</v>
      </c>
      <c r="N9" s="480">
        <v>1632</v>
      </c>
    </row>
    <row r="10" spans="1:14" ht="14.25" x14ac:dyDescent="0.2">
      <c r="A10" s="250">
        <v>2</v>
      </c>
      <c r="B10" s="252" t="s">
        <v>823</v>
      </c>
      <c r="C10" s="480">
        <v>4966</v>
      </c>
      <c r="D10" s="480">
        <v>652</v>
      </c>
      <c r="E10" s="480">
        <v>2210</v>
      </c>
      <c r="F10" s="480">
        <v>1949</v>
      </c>
      <c r="G10" s="480">
        <v>62</v>
      </c>
      <c r="H10" s="480">
        <v>216</v>
      </c>
      <c r="I10" s="481">
        <v>4966</v>
      </c>
      <c r="J10" s="481">
        <v>4966</v>
      </c>
      <c r="K10" s="480">
        <v>4966</v>
      </c>
      <c r="L10" s="480">
        <v>0</v>
      </c>
      <c r="M10" s="480">
        <v>0</v>
      </c>
      <c r="N10" s="480">
        <v>4966</v>
      </c>
    </row>
    <row r="11" spans="1:14" ht="14.25" x14ac:dyDescent="0.2">
      <c r="A11" s="250">
        <v>3</v>
      </c>
      <c r="B11" s="252" t="s">
        <v>824</v>
      </c>
      <c r="C11" s="480">
        <v>3829</v>
      </c>
      <c r="D11" s="480">
        <v>956</v>
      </c>
      <c r="E11" s="480">
        <v>383</v>
      </c>
      <c r="F11" s="480">
        <v>2680</v>
      </c>
      <c r="G11" s="480">
        <v>23</v>
      </c>
      <c r="H11" s="480">
        <v>0</v>
      </c>
      <c r="I11" s="481">
        <v>3829</v>
      </c>
      <c r="J11" s="481">
        <v>3829</v>
      </c>
      <c r="K11" s="480">
        <v>3829</v>
      </c>
      <c r="L11" s="480">
        <v>77</v>
      </c>
      <c r="M11" s="480">
        <v>191</v>
      </c>
      <c r="N11" s="480">
        <v>3829</v>
      </c>
    </row>
    <row r="12" spans="1:14" ht="14.25" x14ac:dyDescent="0.2">
      <c r="A12" s="250">
        <v>4</v>
      </c>
      <c r="B12" s="252" t="s">
        <v>825</v>
      </c>
      <c r="C12" s="480">
        <v>4718</v>
      </c>
      <c r="D12" s="480">
        <v>1256</v>
      </c>
      <c r="E12" s="480">
        <v>1880</v>
      </c>
      <c r="F12" s="480">
        <v>2832</v>
      </c>
      <c r="G12" s="480">
        <v>0</v>
      </c>
      <c r="H12" s="480">
        <v>0</v>
      </c>
      <c r="I12" s="481">
        <v>4718</v>
      </c>
      <c r="J12" s="481">
        <v>4718</v>
      </c>
      <c r="K12" s="480">
        <v>4718</v>
      </c>
      <c r="L12" s="480">
        <v>3775</v>
      </c>
      <c r="M12" s="480">
        <v>1417</v>
      </c>
      <c r="N12" s="480">
        <v>4718</v>
      </c>
    </row>
    <row r="13" spans="1:14" ht="14.25" x14ac:dyDescent="0.2">
      <c r="A13" s="250">
        <v>5</v>
      </c>
      <c r="B13" s="252" t="s">
        <v>826</v>
      </c>
      <c r="C13" s="480">
        <v>3257</v>
      </c>
      <c r="D13" s="480">
        <v>634</v>
      </c>
      <c r="E13" s="480">
        <v>1145</v>
      </c>
      <c r="F13" s="480">
        <v>2448</v>
      </c>
      <c r="G13" s="480">
        <v>0</v>
      </c>
      <c r="H13" s="480">
        <v>30</v>
      </c>
      <c r="I13" s="481">
        <v>3257</v>
      </c>
      <c r="J13" s="481">
        <v>3257</v>
      </c>
      <c r="K13" s="480">
        <v>3257</v>
      </c>
      <c r="L13" s="480">
        <v>0</v>
      </c>
      <c r="M13" s="480">
        <v>0</v>
      </c>
      <c r="N13" s="480">
        <v>3257</v>
      </c>
    </row>
    <row r="14" spans="1:14" ht="14.25" x14ac:dyDescent="0.2">
      <c r="A14" s="250">
        <v>6</v>
      </c>
      <c r="B14" s="252" t="s">
        <v>827</v>
      </c>
      <c r="C14" s="480">
        <v>2231</v>
      </c>
      <c r="D14" s="480">
        <v>411</v>
      </c>
      <c r="E14" s="480">
        <v>263</v>
      </c>
      <c r="F14" s="480">
        <v>1599</v>
      </c>
      <c r="G14" s="480">
        <v>0</v>
      </c>
      <c r="H14" s="480">
        <v>0</v>
      </c>
      <c r="I14" s="481">
        <v>2231</v>
      </c>
      <c r="J14" s="481">
        <v>2231</v>
      </c>
      <c r="K14" s="480">
        <v>2231</v>
      </c>
      <c r="L14" s="480">
        <v>407</v>
      </c>
      <c r="M14" s="480">
        <v>423</v>
      </c>
      <c r="N14" s="480">
        <v>2231</v>
      </c>
    </row>
    <row r="15" spans="1:14" ht="14.25" x14ac:dyDescent="0.2">
      <c r="A15" s="250">
        <v>7</v>
      </c>
      <c r="B15" s="252" t="s">
        <v>828</v>
      </c>
      <c r="C15" s="480">
        <v>3020</v>
      </c>
      <c r="D15" s="480">
        <v>110</v>
      </c>
      <c r="E15" s="480">
        <v>1125</v>
      </c>
      <c r="F15" s="480">
        <v>2785</v>
      </c>
      <c r="G15" s="480">
        <v>0</v>
      </c>
      <c r="H15" s="480">
        <v>0</v>
      </c>
      <c r="I15" s="481">
        <v>3020</v>
      </c>
      <c r="J15" s="481">
        <v>3020</v>
      </c>
      <c r="K15" s="480">
        <v>3020</v>
      </c>
      <c r="L15" s="480">
        <v>0</v>
      </c>
      <c r="M15" s="480">
        <v>0</v>
      </c>
      <c r="N15" s="480">
        <v>3020</v>
      </c>
    </row>
    <row r="16" spans="1:14" ht="14.25" x14ac:dyDescent="0.2">
      <c r="A16" s="250">
        <v>8</v>
      </c>
      <c r="B16" s="252" t="s">
        <v>829</v>
      </c>
      <c r="C16" s="480">
        <v>1522</v>
      </c>
      <c r="D16" s="480">
        <v>863</v>
      </c>
      <c r="E16" s="480">
        <v>662</v>
      </c>
      <c r="F16" s="480">
        <v>0</v>
      </c>
      <c r="G16" s="480">
        <v>6</v>
      </c>
      <c r="H16" s="480">
        <v>0</v>
      </c>
      <c r="I16" s="481">
        <v>1522</v>
      </c>
      <c r="J16" s="481">
        <v>1522</v>
      </c>
      <c r="K16" s="480">
        <v>1522</v>
      </c>
      <c r="L16" s="480">
        <v>0</v>
      </c>
      <c r="M16" s="480">
        <v>0</v>
      </c>
      <c r="N16" s="480">
        <v>1522</v>
      </c>
    </row>
    <row r="17" spans="1:14" ht="14.25" x14ac:dyDescent="0.2">
      <c r="A17" s="250">
        <v>9</v>
      </c>
      <c r="B17" s="252" t="s">
        <v>830</v>
      </c>
      <c r="C17" s="266">
        <v>4166</v>
      </c>
      <c r="D17" s="266">
        <v>1450</v>
      </c>
      <c r="E17" s="266">
        <v>1181</v>
      </c>
      <c r="F17" s="266">
        <v>2535</v>
      </c>
      <c r="G17" s="266">
        <v>0</v>
      </c>
      <c r="H17" s="266">
        <v>0</v>
      </c>
      <c r="I17" s="478">
        <v>4166</v>
      </c>
      <c r="J17" s="478">
        <v>4166</v>
      </c>
      <c r="K17" s="266">
        <v>4166</v>
      </c>
      <c r="L17" s="266">
        <v>559</v>
      </c>
      <c r="M17" s="266">
        <v>0</v>
      </c>
      <c r="N17" s="266">
        <v>4166</v>
      </c>
    </row>
    <row r="18" spans="1:14" ht="14.25" x14ac:dyDescent="0.2">
      <c r="A18" s="250">
        <v>10</v>
      </c>
      <c r="B18" s="252" t="s">
        <v>831</v>
      </c>
      <c r="C18" s="266">
        <v>3045</v>
      </c>
      <c r="D18" s="266">
        <v>1688</v>
      </c>
      <c r="E18" s="266">
        <v>637</v>
      </c>
      <c r="F18" s="266">
        <v>1652</v>
      </c>
      <c r="G18" s="266">
        <v>8</v>
      </c>
      <c r="H18" s="266">
        <v>60</v>
      </c>
      <c r="I18" s="478">
        <v>3045</v>
      </c>
      <c r="J18" s="478">
        <v>3045</v>
      </c>
      <c r="K18" s="266">
        <v>3045</v>
      </c>
      <c r="L18" s="266">
        <v>3045</v>
      </c>
      <c r="M18" s="266">
        <v>1280</v>
      </c>
      <c r="N18" s="266">
        <v>3045</v>
      </c>
    </row>
    <row r="19" spans="1:14" ht="14.25" x14ac:dyDescent="0.2">
      <c r="A19" s="250">
        <v>11</v>
      </c>
      <c r="B19" s="252" t="s">
        <v>832</v>
      </c>
      <c r="C19" s="266">
        <v>2256</v>
      </c>
      <c r="D19" s="266">
        <v>1218</v>
      </c>
      <c r="E19" s="266">
        <v>564</v>
      </c>
      <c r="F19" s="266">
        <v>648</v>
      </c>
      <c r="G19" s="266">
        <v>25</v>
      </c>
      <c r="H19" s="266">
        <v>15</v>
      </c>
      <c r="I19" s="478">
        <v>2256</v>
      </c>
      <c r="J19" s="478">
        <v>2256</v>
      </c>
      <c r="K19" s="266">
        <v>2256</v>
      </c>
      <c r="L19" s="266">
        <v>0</v>
      </c>
      <c r="M19" s="266">
        <v>0</v>
      </c>
      <c r="N19" s="266">
        <v>2256</v>
      </c>
    </row>
    <row r="20" spans="1:14" ht="14.25" x14ac:dyDescent="0.2">
      <c r="A20" s="250">
        <v>12</v>
      </c>
      <c r="B20" s="252" t="s">
        <v>833</v>
      </c>
      <c r="C20" s="266">
        <v>1978</v>
      </c>
      <c r="D20" s="266">
        <v>1150</v>
      </c>
      <c r="E20" s="266">
        <v>2089</v>
      </c>
      <c r="F20" s="266">
        <v>0</v>
      </c>
      <c r="G20" s="266">
        <v>0</v>
      </c>
      <c r="H20" s="266">
        <v>0</v>
      </c>
      <c r="I20" s="478">
        <v>1978</v>
      </c>
      <c r="J20" s="478">
        <v>1978</v>
      </c>
      <c r="K20" s="266">
        <v>1978</v>
      </c>
      <c r="L20" s="266">
        <v>850</v>
      </c>
      <c r="M20" s="266">
        <v>500</v>
      </c>
      <c r="N20" s="266">
        <v>1978</v>
      </c>
    </row>
    <row r="21" spans="1:14" ht="14.25" x14ac:dyDescent="0.2">
      <c r="A21" s="250">
        <v>13</v>
      </c>
      <c r="B21" s="252" t="s">
        <v>834</v>
      </c>
      <c r="C21" s="266">
        <v>3292</v>
      </c>
      <c r="D21" s="266">
        <v>2338</v>
      </c>
      <c r="E21" s="266">
        <v>1384</v>
      </c>
      <c r="F21" s="266">
        <v>689</v>
      </c>
      <c r="G21" s="266">
        <v>8</v>
      </c>
      <c r="H21" s="266">
        <v>192</v>
      </c>
      <c r="I21" s="478">
        <v>3292</v>
      </c>
      <c r="J21" s="478">
        <v>3292</v>
      </c>
      <c r="K21" s="266">
        <v>3292</v>
      </c>
      <c r="L21" s="266">
        <v>0</v>
      </c>
      <c r="M21" s="266">
        <v>0</v>
      </c>
      <c r="N21" s="266">
        <v>3292</v>
      </c>
    </row>
    <row r="22" spans="1:14" ht="14.25" x14ac:dyDescent="0.2">
      <c r="A22" s="250">
        <v>14</v>
      </c>
      <c r="B22" s="252" t="s">
        <v>835</v>
      </c>
      <c r="C22" s="266">
        <v>5866</v>
      </c>
      <c r="D22" s="266">
        <v>302</v>
      </c>
      <c r="E22" s="266">
        <v>2965</v>
      </c>
      <c r="F22" s="266">
        <v>5866</v>
      </c>
      <c r="G22" s="266">
        <v>0</v>
      </c>
      <c r="H22" s="266">
        <v>0</v>
      </c>
      <c r="I22" s="478">
        <v>5866</v>
      </c>
      <c r="J22" s="478">
        <v>5866</v>
      </c>
      <c r="K22" s="266">
        <v>5866</v>
      </c>
      <c r="L22" s="266">
        <v>5866</v>
      </c>
      <c r="M22" s="266">
        <v>5866</v>
      </c>
      <c r="N22" s="266">
        <v>5866</v>
      </c>
    </row>
    <row r="23" spans="1:14" ht="14.25" x14ac:dyDescent="0.2">
      <c r="A23" s="250">
        <v>15</v>
      </c>
      <c r="B23" s="252" t="s">
        <v>836</v>
      </c>
      <c r="C23" s="266">
        <v>5911</v>
      </c>
      <c r="D23" s="266">
        <v>2956</v>
      </c>
      <c r="E23" s="266">
        <v>2069</v>
      </c>
      <c r="F23" s="266">
        <v>887</v>
      </c>
      <c r="G23" s="266">
        <v>0</v>
      </c>
      <c r="H23" s="266">
        <v>0</v>
      </c>
      <c r="I23" s="478">
        <v>5911</v>
      </c>
      <c r="J23" s="478">
        <v>5911</v>
      </c>
      <c r="K23" s="266">
        <v>5911</v>
      </c>
      <c r="L23" s="266">
        <v>709</v>
      </c>
      <c r="M23" s="266">
        <v>355</v>
      </c>
      <c r="N23" s="266">
        <v>5911</v>
      </c>
    </row>
    <row r="24" spans="1:14" ht="14.25" x14ac:dyDescent="0.2">
      <c r="A24" s="250">
        <v>16</v>
      </c>
      <c r="B24" s="252" t="s">
        <v>837</v>
      </c>
      <c r="C24" s="266">
        <v>6533</v>
      </c>
      <c r="D24" s="266">
        <v>1653</v>
      </c>
      <c r="E24" s="266">
        <v>1960</v>
      </c>
      <c r="F24" s="266">
        <v>3267</v>
      </c>
      <c r="G24" s="266">
        <v>127</v>
      </c>
      <c r="H24" s="266">
        <v>327</v>
      </c>
      <c r="I24" s="478">
        <v>6533</v>
      </c>
      <c r="J24" s="478">
        <v>6533</v>
      </c>
      <c r="K24" s="266">
        <v>6533</v>
      </c>
      <c r="L24" s="266">
        <v>0</v>
      </c>
      <c r="M24" s="266">
        <v>0</v>
      </c>
      <c r="N24" s="266">
        <v>6533</v>
      </c>
    </row>
    <row r="25" spans="1:14" ht="14.25" x14ac:dyDescent="0.2">
      <c r="A25" s="250">
        <v>17</v>
      </c>
      <c r="B25" s="252" t="s">
        <v>838</v>
      </c>
      <c r="C25" s="266">
        <v>4126</v>
      </c>
      <c r="D25" s="266">
        <v>896</v>
      </c>
      <c r="E25" s="266">
        <v>1837</v>
      </c>
      <c r="F25" s="266">
        <v>2387</v>
      </c>
      <c r="G25" s="266">
        <v>0</v>
      </c>
      <c r="H25" s="266">
        <v>6</v>
      </c>
      <c r="I25" s="478">
        <v>4126</v>
      </c>
      <c r="J25" s="478">
        <v>4126</v>
      </c>
      <c r="K25" s="266">
        <v>4126</v>
      </c>
      <c r="L25" s="266">
        <v>379</v>
      </c>
      <c r="M25" s="266">
        <v>293</v>
      </c>
      <c r="N25" s="266">
        <v>4126</v>
      </c>
    </row>
    <row r="26" spans="1:14" ht="14.25" x14ac:dyDescent="0.2">
      <c r="A26" s="250">
        <v>18</v>
      </c>
      <c r="B26" s="252" t="s">
        <v>839</v>
      </c>
      <c r="C26" s="266">
        <v>5899</v>
      </c>
      <c r="D26" s="266">
        <v>1740</v>
      </c>
      <c r="E26" s="266">
        <v>326</v>
      </c>
      <c r="F26" s="266">
        <v>5899</v>
      </c>
      <c r="G26" s="266">
        <v>0</v>
      </c>
      <c r="H26" s="266">
        <v>0</v>
      </c>
      <c r="I26" s="478">
        <v>5899</v>
      </c>
      <c r="J26" s="478">
        <v>5899</v>
      </c>
      <c r="K26" s="266">
        <v>5899</v>
      </c>
      <c r="L26" s="266">
        <v>5899</v>
      </c>
      <c r="M26" s="266">
        <v>0</v>
      </c>
      <c r="N26" s="266">
        <v>5899</v>
      </c>
    </row>
    <row r="27" spans="1:14" ht="14.25" x14ac:dyDescent="0.2">
      <c r="A27" s="250">
        <v>19</v>
      </c>
      <c r="B27" s="252" t="s">
        <v>840</v>
      </c>
      <c r="C27" s="266">
        <v>6223</v>
      </c>
      <c r="D27" s="266">
        <v>934</v>
      </c>
      <c r="E27" s="266">
        <v>1625</v>
      </c>
      <c r="F27" s="266">
        <v>4664</v>
      </c>
      <c r="G27" s="266">
        <v>0</v>
      </c>
      <c r="H27" s="266">
        <v>0</v>
      </c>
      <c r="I27" s="478">
        <v>6223</v>
      </c>
      <c r="J27" s="478">
        <v>6223</v>
      </c>
      <c r="K27" s="266">
        <v>6223</v>
      </c>
      <c r="L27" s="266">
        <v>372</v>
      </c>
      <c r="M27" s="266">
        <v>310</v>
      </c>
      <c r="N27" s="266">
        <v>6223</v>
      </c>
    </row>
    <row r="28" spans="1:14" ht="14.25" x14ac:dyDescent="0.2">
      <c r="A28" s="250">
        <v>20</v>
      </c>
      <c r="B28" s="252" t="s">
        <v>841</v>
      </c>
      <c r="C28" s="266">
        <v>4387</v>
      </c>
      <c r="D28" s="266">
        <v>1118</v>
      </c>
      <c r="E28" s="266">
        <v>979</v>
      </c>
      <c r="F28" s="266">
        <v>4190</v>
      </c>
      <c r="G28" s="266">
        <v>0</v>
      </c>
      <c r="H28" s="266">
        <v>0</v>
      </c>
      <c r="I28" s="478">
        <v>4387</v>
      </c>
      <c r="J28" s="478">
        <v>4387</v>
      </c>
      <c r="K28" s="266">
        <v>4387</v>
      </c>
      <c r="L28" s="266">
        <v>449</v>
      </c>
      <c r="M28" s="266">
        <v>206</v>
      </c>
      <c r="N28" s="266">
        <v>4387</v>
      </c>
    </row>
    <row r="29" spans="1:14" ht="14.25" x14ac:dyDescent="0.2">
      <c r="A29" s="250">
        <v>21</v>
      </c>
      <c r="B29" s="252" t="s">
        <v>842</v>
      </c>
      <c r="C29" s="266">
        <v>806</v>
      </c>
      <c r="D29" s="266">
        <v>155</v>
      </c>
      <c r="E29" s="266">
        <v>106</v>
      </c>
      <c r="F29" s="266">
        <v>601</v>
      </c>
      <c r="G29" s="266">
        <v>15</v>
      </c>
      <c r="H29" s="266">
        <v>29</v>
      </c>
      <c r="I29" s="478">
        <v>806</v>
      </c>
      <c r="J29" s="478">
        <v>806</v>
      </c>
      <c r="K29" s="266">
        <v>806</v>
      </c>
      <c r="L29" s="266">
        <v>0</v>
      </c>
      <c r="M29" s="266">
        <v>0</v>
      </c>
      <c r="N29" s="266">
        <v>806</v>
      </c>
    </row>
    <row r="30" spans="1:14" ht="14.25" x14ac:dyDescent="0.2">
      <c r="A30" s="250">
        <v>22</v>
      </c>
      <c r="B30" s="252" t="s">
        <v>843</v>
      </c>
      <c r="C30" s="266">
        <v>1691</v>
      </c>
      <c r="D30" s="266">
        <v>659</v>
      </c>
      <c r="E30" s="266">
        <v>677</v>
      </c>
      <c r="F30" s="266">
        <v>1014</v>
      </c>
      <c r="G30" s="266">
        <v>0</v>
      </c>
      <c r="H30" s="266">
        <v>0</v>
      </c>
      <c r="I30" s="478">
        <v>1691</v>
      </c>
      <c r="J30" s="478">
        <v>1691</v>
      </c>
      <c r="K30" s="266">
        <v>1691</v>
      </c>
      <c r="L30" s="266">
        <v>1351</v>
      </c>
      <c r="M30" s="266">
        <v>508</v>
      </c>
      <c r="N30" s="266">
        <v>1691</v>
      </c>
    </row>
    <row r="31" spans="1:14" ht="14.25" x14ac:dyDescent="0.2">
      <c r="A31" s="250">
        <v>23</v>
      </c>
      <c r="B31" s="252" t="s">
        <v>844</v>
      </c>
      <c r="C31" s="266">
        <v>2336</v>
      </c>
      <c r="D31" s="266">
        <v>1265</v>
      </c>
      <c r="E31" s="266">
        <v>993</v>
      </c>
      <c r="F31" s="266">
        <v>963</v>
      </c>
      <c r="G31" s="266">
        <v>6</v>
      </c>
      <c r="H31" s="266">
        <v>164</v>
      </c>
      <c r="I31" s="478">
        <v>2336</v>
      </c>
      <c r="J31" s="478">
        <v>2336</v>
      </c>
      <c r="K31" s="266">
        <v>2336</v>
      </c>
      <c r="L31" s="266">
        <v>253</v>
      </c>
      <c r="M31" s="266">
        <v>67</v>
      </c>
      <c r="N31" s="266">
        <v>2336</v>
      </c>
    </row>
    <row r="32" spans="1:14" ht="14.25" x14ac:dyDescent="0.2">
      <c r="A32" s="253">
        <v>24</v>
      </c>
      <c r="B32" s="252" t="s">
        <v>845</v>
      </c>
      <c r="C32" s="266">
        <v>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478">
        <v>0</v>
      </c>
      <c r="J32" s="478">
        <v>0</v>
      </c>
      <c r="K32" s="266">
        <v>0</v>
      </c>
      <c r="L32" s="266">
        <v>0</v>
      </c>
      <c r="M32" s="266">
        <v>0</v>
      </c>
      <c r="N32" s="266">
        <v>0</v>
      </c>
    </row>
    <row r="33" spans="1:14" x14ac:dyDescent="0.2">
      <c r="A33" s="822" t="s">
        <v>16</v>
      </c>
      <c r="B33" s="823"/>
      <c r="C33" s="22">
        <f t="shared" ref="C33:N33" si="0">SUM(C9:C32)</f>
        <v>83690</v>
      </c>
      <c r="D33" s="22">
        <f t="shared" si="0"/>
        <v>24538</v>
      </c>
      <c r="E33" s="22">
        <f t="shared" si="0"/>
        <v>27158</v>
      </c>
      <c r="F33" s="22">
        <f t="shared" si="0"/>
        <v>51180</v>
      </c>
      <c r="G33" s="22">
        <f t="shared" si="0"/>
        <v>302</v>
      </c>
      <c r="H33" s="22">
        <f t="shared" si="0"/>
        <v>1109</v>
      </c>
      <c r="I33" s="379">
        <f t="shared" si="0"/>
        <v>83690</v>
      </c>
      <c r="J33" s="379">
        <f t="shared" si="0"/>
        <v>83690</v>
      </c>
      <c r="K33" s="22">
        <f t="shared" si="0"/>
        <v>83690</v>
      </c>
      <c r="L33" s="22">
        <f t="shared" si="0"/>
        <v>23991</v>
      </c>
      <c r="M33" s="22">
        <f t="shared" si="0"/>
        <v>11416</v>
      </c>
      <c r="N33" s="22">
        <f t="shared" si="0"/>
        <v>83690</v>
      </c>
    </row>
    <row r="34" spans="1:14" x14ac:dyDescent="0.2">
      <c r="I34"/>
      <c r="J34"/>
    </row>
    <row r="35" spans="1:14" x14ac:dyDescent="0.2">
      <c r="I35"/>
      <c r="J35"/>
    </row>
    <row r="36" spans="1:14" x14ac:dyDescent="0.2">
      <c r="I36"/>
      <c r="J36"/>
    </row>
    <row r="37" spans="1:14" ht="12.75" customHeight="1" x14ac:dyDescent="0.2">
      <c r="A37" s="10" t="s">
        <v>1117</v>
      </c>
      <c r="B37" s="237"/>
      <c r="C37" s="237"/>
      <c r="D37" s="237"/>
      <c r="E37" s="936" t="s">
        <v>1120</v>
      </c>
      <c r="F37" s="936"/>
      <c r="G37" s="936"/>
      <c r="I37"/>
      <c r="J37"/>
      <c r="K37" s="749" t="s">
        <v>1116</v>
      </c>
      <c r="L37" s="749"/>
      <c r="M37" s="749"/>
      <c r="N37" s="749"/>
    </row>
    <row r="38" spans="1:14" ht="12.75" customHeight="1" x14ac:dyDescent="0.2">
      <c r="A38" s="237"/>
      <c r="B38" s="237"/>
      <c r="C38" s="237"/>
      <c r="D38" s="237"/>
      <c r="E38" s="936" t="s">
        <v>1121</v>
      </c>
      <c r="F38" s="936"/>
      <c r="G38" s="936"/>
      <c r="I38"/>
      <c r="J38"/>
      <c r="K38" s="832" t="s">
        <v>1115</v>
      </c>
      <c r="L38" s="832"/>
      <c r="M38" s="832"/>
      <c r="N38" s="832"/>
    </row>
    <row r="39" spans="1:14" ht="12.75" customHeight="1" x14ac:dyDescent="0.2">
      <c r="E39" s="936" t="s">
        <v>1122</v>
      </c>
      <c r="F39" s="936"/>
      <c r="G39" s="936"/>
      <c r="I39"/>
      <c r="J39"/>
    </row>
    <row r="40" spans="1:14" ht="12.75" customHeight="1" x14ac:dyDescent="0.2">
      <c r="I40"/>
      <c r="J40"/>
    </row>
    <row r="41" spans="1:14" x14ac:dyDescent="0.2">
      <c r="I41"/>
      <c r="J41"/>
    </row>
    <row r="42" spans="1:14" x14ac:dyDescent="0.2">
      <c r="I42"/>
      <c r="J42"/>
    </row>
    <row r="43" spans="1:14" x14ac:dyDescent="0.2">
      <c r="I43"/>
      <c r="J43"/>
    </row>
    <row r="44" spans="1:14" x14ac:dyDescent="0.2">
      <c r="I44"/>
      <c r="J44"/>
    </row>
    <row r="45" spans="1:14" x14ac:dyDescent="0.2">
      <c r="I45"/>
      <c r="J45"/>
    </row>
    <row r="46" spans="1:14" x14ac:dyDescent="0.2">
      <c r="I46"/>
      <c r="J46"/>
    </row>
  </sheetData>
  <mergeCells count="16">
    <mergeCell ref="E39:G39"/>
    <mergeCell ref="K38:N38"/>
    <mergeCell ref="K37:N37"/>
    <mergeCell ref="A33:B33"/>
    <mergeCell ref="D6:H6"/>
    <mergeCell ref="C6:C7"/>
    <mergeCell ref="E37:G37"/>
    <mergeCell ref="E38:G38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7"/>
  <sheetViews>
    <sheetView topLeftCell="A7" zoomScaleNormal="100" zoomScaleSheetLayoutView="120" workbookViewId="0">
      <selection activeCell="L18" sqref="L18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9" ht="18" x14ac:dyDescent="0.35">
      <c r="A1" s="818" t="s">
        <v>0</v>
      </c>
      <c r="B1" s="818"/>
      <c r="C1" s="818"/>
      <c r="D1" s="818"/>
      <c r="E1" s="818"/>
      <c r="F1" s="818"/>
      <c r="G1" s="818"/>
      <c r="H1" s="186" t="s">
        <v>532</v>
      </c>
    </row>
    <row r="2" spans="1:9" ht="21" x14ac:dyDescent="0.35">
      <c r="A2" s="819" t="s">
        <v>663</v>
      </c>
      <c r="B2" s="819"/>
      <c r="C2" s="819"/>
      <c r="D2" s="819"/>
      <c r="E2" s="819"/>
      <c r="F2" s="819"/>
      <c r="G2" s="819"/>
    </row>
    <row r="3" spans="1:9" ht="15" x14ac:dyDescent="0.3">
      <c r="A3" s="159"/>
      <c r="B3" s="159"/>
      <c r="C3" s="159"/>
      <c r="D3" s="159"/>
      <c r="E3" s="159"/>
      <c r="F3" s="159"/>
      <c r="G3" s="159"/>
    </row>
    <row r="4" spans="1:9" ht="18" x14ac:dyDescent="0.35">
      <c r="A4" s="818" t="s">
        <v>531</v>
      </c>
      <c r="B4" s="818"/>
      <c r="C4" s="818"/>
      <c r="D4" s="818"/>
      <c r="E4" s="818"/>
      <c r="F4" s="818"/>
      <c r="G4" s="818"/>
    </row>
    <row r="5" spans="1:9" ht="15" x14ac:dyDescent="0.3">
      <c r="A5" s="27" t="s">
        <v>870</v>
      </c>
      <c r="B5" s="27"/>
      <c r="C5" s="160"/>
      <c r="D5" s="160"/>
      <c r="E5" s="160"/>
      <c r="F5" s="160"/>
      <c r="G5" s="160" t="s">
        <v>1041</v>
      </c>
    </row>
    <row r="6" spans="1:9" ht="31.5" customHeight="1" x14ac:dyDescent="0.2">
      <c r="A6" s="927" t="s">
        <v>2</v>
      </c>
      <c r="B6" s="927" t="s">
        <v>511</v>
      </c>
      <c r="C6" s="755" t="s">
        <v>33</v>
      </c>
      <c r="D6" s="755" t="s">
        <v>516</v>
      </c>
      <c r="E6" s="755"/>
      <c r="F6" s="725" t="s">
        <v>517</v>
      </c>
      <c r="G6" s="725"/>
      <c r="H6" s="927" t="s">
        <v>228</v>
      </c>
    </row>
    <row r="7" spans="1:9" ht="39" customHeight="1" x14ac:dyDescent="0.2">
      <c r="A7" s="928"/>
      <c r="B7" s="928"/>
      <c r="C7" s="755"/>
      <c r="D7" s="307" t="s">
        <v>512</v>
      </c>
      <c r="E7" s="307" t="s">
        <v>513</v>
      </c>
      <c r="F7" s="308" t="s">
        <v>514</v>
      </c>
      <c r="G7" s="307" t="s">
        <v>515</v>
      </c>
      <c r="H7" s="928"/>
    </row>
    <row r="8" spans="1:9" ht="24" customHeight="1" x14ac:dyDescent="0.2">
      <c r="A8" s="161" t="s">
        <v>268</v>
      </c>
      <c r="B8" s="161" t="s">
        <v>269</v>
      </c>
      <c r="C8" s="161" t="s">
        <v>270</v>
      </c>
      <c r="D8" s="161" t="s">
        <v>271</v>
      </c>
      <c r="E8" s="161" t="s">
        <v>272</v>
      </c>
      <c r="F8" s="161" t="s">
        <v>273</v>
      </c>
      <c r="G8" s="161" t="s">
        <v>274</v>
      </c>
      <c r="H8" s="161">
        <v>8</v>
      </c>
    </row>
    <row r="9" spans="1:9" ht="69.95" customHeight="1" x14ac:dyDescent="0.2">
      <c r="A9" s="489">
        <v>1</v>
      </c>
      <c r="B9" s="490" t="s">
        <v>1018</v>
      </c>
      <c r="C9" s="489" t="s">
        <v>835</v>
      </c>
      <c r="D9" s="339">
        <v>20</v>
      </c>
      <c r="E9" s="339">
        <v>20</v>
      </c>
      <c r="F9" s="339">
        <v>20</v>
      </c>
      <c r="G9" s="339"/>
      <c r="H9" s="339"/>
    </row>
    <row r="10" spans="1:9" ht="69.95" customHeight="1" x14ac:dyDescent="0.2">
      <c r="A10" s="717" t="s">
        <v>16</v>
      </c>
      <c r="B10" s="718"/>
      <c r="C10" s="486"/>
      <c r="D10" s="339">
        <v>20</v>
      </c>
      <c r="E10" s="339">
        <v>20</v>
      </c>
      <c r="F10" s="339">
        <v>20</v>
      </c>
      <c r="G10" s="486"/>
      <c r="H10" s="486"/>
    </row>
    <row r="13" spans="1:9" ht="12.75" customHeight="1" x14ac:dyDescent="0.2">
      <c r="A13" s="163"/>
      <c r="B13" s="163"/>
      <c r="C13" s="163"/>
      <c r="D13" s="163"/>
      <c r="F13" s="651"/>
      <c r="G13" s="651"/>
      <c r="H13" s="651"/>
    </row>
    <row r="14" spans="1:9" ht="12.75" customHeight="1" x14ac:dyDescent="0.2">
      <c r="A14" s="163"/>
      <c r="B14" s="163"/>
      <c r="C14" s="163"/>
      <c r="D14" s="163"/>
      <c r="F14" s="651"/>
      <c r="G14" s="651"/>
      <c r="H14" s="651"/>
    </row>
    <row r="15" spans="1:9" ht="12.75" customHeight="1" x14ac:dyDescent="0.2">
      <c r="A15" s="10" t="s">
        <v>1117</v>
      </c>
      <c r="B15" s="237"/>
      <c r="C15" s="936" t="s">
        <v>1120</v>
      </c>
      <c r="D15" s="936"/>
      <c r="E15" s="749" t="s">
        <v>1116</v>
      </c>
      <c r="F15" s="749"/>
      <c r="G15" s="749"/>
      <c r="H15" s="749"/>
      <c r="I15" s="27"/>
    </row>
    <row r="16" spans="1:9" ht="12.75" customHeight="1" x14ac:dyDescent="0.2">
      <c r="A16" s="237"/>
      <c r="B16" s="237"/>
      <c r="C16" s="936" t="s">
        <v>1121</v>
      </c>
      <c r="D16" s="936"/>
      <c r="E16" s="832" t="s">
        <v>1115</v>
      </c>
      <c r="F16" s="832"/>
      <c r="G16" s="832"/>
      <c r="H16" s="832"/>
      <c r="I16" s="660"/>
    </row>
    <row r="17" spans="1:8" x14ac:dyDescent="0.2">
      <c r="A17" s="10"/>
      <c r="C17" s="936" t="s">
        <v>1122</v>
      </c>
      <c r="D17" s="936"/>
      <c r="F17" s="27"/>
      <c r="G17" s="27"/>
      <c r="H17" s="27"/>
    </row>
  </sheetData>
  <mergeCells count="15">
    <mergeCell ref="C17:D17"/>
    <mergeCell ref="E15:H15"/>
    <mergeCell ref="E16:H16"/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A10:B10"/>
    <mergeCell ref="C15:D15"/>
    <mergeCell ref="C16:D1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0"/>
  <sheetViews>
    <sheetView topLeftCell="D1" zoomScaleNormal="100" zoomScaleSheetLayoutView="84" workbookViewId="0">
      <selection activeCell="F36" sqref="F36:G38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 x14ac:dyDescent="0.35">
      <c r="A1" s="818" t="s">
        <v>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186" t="s">
        <v>534</v>
      </c>
    </row>
    <row r="2" spans="1:12" ht="21" x14ac:dyDescent="0.35">
      <c r="A2" s="819" t="s">
        <v>663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2" ht="1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2" ht="18" x14ac:dyDescent="0.35">
      <c r="A4" s="818" t="s">
        <v>533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</row>
    <row r="5" spans="1:12" ht="15" x14ac:dyDescent="0.3">
      <c r="A5" s="27" t="s">
        <v>870</v>
      </c>
      <c r="B5" s="27"/>
      <c r="C5" s="160"/>
      <c r="D5" s="160"/>
      <c r="E5" s="160"/>
      <c r="F5" s="160"/>
      <c r="G5" s="160"/>
      <c r="H5" s="160"/>
      <c r="I5" s="160"/>
      <c r="J5" s="160" t="s">
        <v>1041</v>
      </c>
      <c r="K5" s="160"/>
    </row>
    <row r="6" spans="1:12" ht="21.75" customHeight="1" x14ac:dyDescent="0.2">
      <c r="A6" s="927" t="s">
        <v>2</v>
      </c>
      <c r="B6" s="927" t="s">
        <v>33</v>
      </c>
      <c r="C6" s="724" t="s">
        <v>476</v>
      </c>
      <c r="D6" s="725"/>
      <c r="E6" s="726"/>
      <c r="F6" s="724" t="s">
        <v>482</v>
      </c>
      <c r="G6" s="725"/>
      <c r="H6" s="725"/>
      <c r="I6" s="726"/>
      <c r="J6" s="755" t="s">
        <v>484</v>
      </c>
      <c r="K6" s="755"/>
      <c r="L6" s="755"/>
    </row>
    <row r="7" spans="1:12" ht="29.25" customHeight="1" x14ac:dyDescent="0.2">
      <c r="A7" s="928"/>
      <c r="B7" s="928"/>
      <c r="C7" s="321" t="s">
        <v>218</v>
      </c>
      <c r="D7" s="321" t="s">
        <v>478</v>
      </c>
      <c r="E7" s="321" t="s">
        <v>483</v>
      </c>
      <c r="F7" s="321" t="s">
        <v>218</v>
      </c>
      <c r="G7" s="321" t="s">
        <v>477</v>
      </c>
      <c r="H7" s="321" t="s">
        <v>479</v>
      </c>
      <c r="I7" s="321" t="s">
        <v>483</v>
      </c>
      <c r="J7" s="307" t="s">
        <v>480</v>
      </c>
      <c r="K7" s="307" t="s">
        <v>481</v>
      </c>
      <c r="L7" s="321" t="s">
        <v>483</v>
      </c>
    </row>
    <row r="8" spans="1:12" ht="15" x14ac:dyDescent="0.2">
      <c r="A8" s="161" t="s">
        <v>268</v>
      </c>
      <c r="B8" s="161" t="s">
        <v>269</v>
      </c>
      <c r="C8" s="161" t="s">
        <v>270</v>
      </c>
      <c r="D8" s="161" t="s">
        <v>271</v>
      </c>
      <c r="E8" s="161" t="s">
        <v>272</v>
      </c>
      <c r="F8" s="161" t="s">
        <v>273</v>
      </c>
      <c r="G8" s="161" t="s">
        <v>274</v>
      </c>
      <c r="H8" s="161" t="s">
        <v>275</v>
      </c>
      <c r="I8" s="161" t="s">
        <v>294</v>
      </c>
      <c r="J8" s="161" t="s">
        <v>295</v>
      </c>
      <c r="K8" s="161" t="s">
        <v>296</v>
      </c>
      <c r="L8" s="161" t="s">
        <v>324</v>
      </c>
    </row>
    <row r="9" spans="1:12" ht="12.75" customHeight="1" x14ac:dyDescent="0.2">
      <c r="A9" s="250">
        <v>1</v>
      </c>
      <c r="B9" s="252" t="s">
        <v>822</v>
      </c>
      <c r="C9" s="967" t="s">
        <v>964</v>
      </c>
      <c r="D9" s="968"/>
      <c r="E9" s="968"/>
      <c r="F9" s="968"/>
      <c r="G9" s="968"/>
      <c r="H9" s="968"/>
      <c r="I9" s="968"/>
      <c r="J9" s="968"/>
      <c r="K9" s="968"/>
      <c r="L9" s="969"/>
    </row>
    <row r="10" spans="1:12" ht="12.75" customHeight="1" x14ac:dyDescent="0.2">
      <c r="A10" s="250">
        <v>2</v>
      </c>
      <c r="B10" s="252" t="s">
        <v>823</v>
      </c>
      <c r="C10" s="970"/>
      <c r="D10" s="971"/>
      <c r="E10" s="971"/>
      <c r="F10" s="971"/>
      <c r="G10" s="971"/>
      <c r="H10" s="971"/>
      <c r="I10" s="971"/>
      <c r="J10" s="971"/>
      <c r="K10" s="971"/>
      <c r="L10" s="972"/>
    </row>
    <row r="11" spans="1:12" ht="12.75" customHeight="1" x14ac:dyDescent="0.2">
      <c r="A11" s="250">
        <v>3</v>
      </c>
      <c r="B11" s="252" t="s">
        <v>824</v>
      </c>
      <c r="C11" s="970"/>
      <c r="D11" s="971"/>
      <c r="E11" s="971"/>
      <c r="F11" s="971"/>
      <c r="G11" s="971"/>
      <c r="H11" s="971"/>
      <c r="I11" s="971"/>
      <c r="J11" s="971"/>
      <c r="K11" s="971"/>
      <c r="L11" s="972"/>
    </row>
    <row r="12" spans="1:12" ht="12.75" customHeight="1" x14ac:dyDescent="0.2">
      <c r="A12" s="250">
        <v>4</v>
      </c>
      <c r="B12" s="252" t="s">
        <v>825</v>
      </c>
      <c r="C12" s="970"/>
      <c r="D12" s="971"/>
      <c r="E12" s="971"/>
      <c r="F12" s="971"/>
      <c r="G12" s="971"/>
      <c r="H12" s="971"/>
      <c r="I12" s="971"/>
      <c r="J12" s="971"/>
      <c r="K12" s="971"/>
      <c r="L12" s="972"/>
    </row>
    <row r="13" spans="1:12" ht="12.75" customHeight="1" x14ac:dyDescent="0.2">
      <c r="A13" s="250">
        <v>5</v>
      </c>
      <c r="B13" s="252" t="s">
        <v>826</v>
      </c>
      <c r="C13" s="970"/>
      <c r="D13" s="971"/>
      <c r="E13" s="971"/>
      <c r="F13" s="971"/>
      <c r="G13" s="971"/>
      <c r="H13" s="971"/>
      <c r="I13" s="971"/>
      <c r="J13" s="971"/>
      <c r="K13" s="971"/>
      <c r="L13" s="972"/>
    </row>
    <row r="14" spans="1:12" ht="12.75" customHeight="1" x14ac:dyDescent="0.2">
      <c r="A14" s="250">
        <v>6</v>
      </c>
      <c r="B14" s="252" t="s">
        <v>827</v>
      </c>
      <c r="C14" s="970"/>
      <c r="D14" s="971"/>
      <c r="E14" s="971"/>
      <c r="F14" s="971"/>
      <c r="G14" s="971"/>
      <c r="H14" s="971"/>
      <c r="I14" s="971"/>
      <c r="J14" s="971"/>
      <c r="K14" s="971"/>
      <c r="L14" s="972"/>
    </row>
    <row r="15" spans="1:12" ht="12.75" customHeight="1" x14ac:dyDescent="0.2">
      <c r="A15" s="250">
        <v>7</v>
      </c>
      <c r="B15" s="252" t="s">
        <v>828</v>
      </c>
      <c r="C15" s="970"/>
      <c r="D15" s="971"/>
      <c r="E15" s="971"/>
      <c r="F15" s="971"/>
      <c r="G15" s="971"/>
      <c r="H15" s="971"/>
      <c r="I15" s="971"/>
      <c r="J15" s="971"/>
      <c r="K15" s="971"/>
      <c r="L15" s="972"/>
    </row>
    <row r="16" spans="1:12" ht="12.75" customHeight="1" x14ac:dyDescent="0.2">
      <c r="A16" s="250">
        <v>8</v>
      </c>
      <c r="B16" s="252" t="s">
        <v>829</v>
      </c>
      <c r="C16" s="970"/>
      <c r="D16" s="971"/>
      <c r="E16" s="971"/>
      <c r="F16" s="971"/>
      <c r="G16" s="971"/>
      <c r="H16" s="971"/>
      <c r="I16" s="971"/>
      <c r="J16" s="971"/>
      <c r="K16" s="971"/>
      <c r="L16" s="972"/>
    </row>
    <row r="17" spans="1:14" ht="12.75" customHeight="1" x14ac:dyDescent="0.2">
      <c r="A17" s="250">
        <v>9</v>
      </c>
      <c r="B17" s="252" t="s">
        <v>830</v>
      </c>
      <c r="C17" s="970"/>
      <c r="D17" s="971"/>
      <c r="E17" s="971"/>
      <c r="F17" s="971"/>
      <c r="G17" s="971"/>
      <c r="H17" s="971"/>
      <c r="I17" s="971"/>
      <c r="J17" s="971"/>
      <c r="K17" s="971"/>
      <c r="L17" s="972"/>
    </row>
    <row r="18" spans="1:14" ht="12.75" customHeight="1" x14ac:dyDescent="0.2">
      <c r="A18" s="250">
        <v>10</v>
      </c>
      <c r="B18" s="252" t="s">
        <v>831</v>
      </c>
      <c r="C18" s="970"/>
      <c r="D18" s="971"/>
      <c r="E18" s="971"/>
      <c r="F18" s="971"/>
      <c r="G18" s="971"/>
      <c r="H18" s="971"/>
      <c r="I18" s="971"/>
      <c r="J18" s="971"/>
      <c r="K18" s="971"/>
      <c r="L18" s="972"/>
    </row>
    <row r="19" spans="1:14" ht="12.75" customHeight="1" x14ac:dyDescent="0.2">
      <c r="A19" s="250">
        <v>11</v>
      </c>
      <c r="B19" s="252" t="s">
        <v>832</v>
      </c>
      <c r="C19" s="970"/>
      <c r="D19" s="971"/>
      <c r="E19" s="971"/>
      <c r="F19" s="971"/>
      <c r="G19" s="971"/>
      <c r="H19" s="971"/>
      <c r="I19" s="971"/>
      <c r="J19" s="971"/>
      <c r="K19" s="971"/>
      <c r="L19" s="972"/>
    </row>
    <row r="20" spans="1:14" ht="12.75" customHeight="1" x14ac:dyDescent="0.2">
      <c r="A20" s="250">
        <v>12</v>
      </c>
      <c r="B20" s="252" t="s">
        <v>833</v>
      </c>
      <c r="C20" s="970"/>
      <c r="D20" s="971"/>
      <c r="E20" s="971"/>
      <c r="F20" s="971"/>
      <c r="G20" s="971"/>
      <c r="H20" s="971"/>
      <c r="I20" s="971"/>
      <c r="J20" s="971"/>
      <c r="K20" s="971"/>
      <c r="L20" s="972"/>
      <c r="N20" t="s">
        <v>11</v>
      </c>
    </row>
    <row r="21" spans="1:14" ht="12.75" customHeight="1" x14ac:dyDescent="0.2">
      <c r="A21" s="250">
        <v>13</v>
      </c>
      <c r="B21" s="252" t="s">
        <v>834</v>
      </c>
      <c r="C21" s="970"/>
      <c r="D21" s="971"/>
      <c r="E21" s="971"/>
      <c r="F21" s="971"/>
      <c r="G21" s="971"/>
      <c r="H21" s="971"/>
      <c r="I21" s="971"/>
      <c r="J21" s="971"/>
      <c r="K21" s="971"/>
      <c r="L21" s="972"/>
    </row>
    <row r="22" spans="1:14" ht="12.75" customHeight="1" x14ac:dyDescent="0.2">
      <c r="A22" s="250">
        <v>14</v>
      </c>
      <c r="B22" s="252" t="s">
        <v>835</v>
      </c>
      <c r="C22" s="970"/>
      <c r="D22" s="971"/>
      <c r="E22" s="971"/>
      <c r="F22" s="971"/>
      <c r="G22" s="971"/>
      <c r="H22" s="971"/>
      <c r="I22" s="971"/>
      <c r="J22" s="971"/>
      <c r="K22" s="971"/>
      <c r="L22" s="972"/>
    </row>
    <row r="23" spans="1:14" ht="12.75" customHeight="1" x14ac:dyDescent="0.2">
      <c r="A23" s="250">
        <v>15</v>
      </c>
      <c r="B23" s="252" t="s">
        <v>836</v>
      </c>
      <c r="C23" s="970"/>
      <c r="D23" s="971"/>
      <c r="E23" s="971"/>
      <c r="F23" s="971"/>
      <c r="G23" s="971"/>
      <c r="H23" s="971"/>
      <c r="I23" s="971"/>
      <c r="J23" s="971"/>
      <c r="K23" s="971"/>
      <c r="L23" s="972"/>
    </row>
    <row r="24" spans="1:14" ht="12.75" customHeight="1" x14ac:dyDescent="0.2">
      <c r="A24" s="250">
        <v>16</v>
      </c>
      <c r="B24" s="252" t="s">
        <v>837</v>
      </c>
      <c r="C24" s="970"/>
      <c r="D24" s="971"/>
      <c r="E24" s="971"/>
      <c r="F24" s="971"/>
      <c r="G24" s="971"/>
      <c r="H24" s="971"/>
      <c r="I24" s="971"/>
      <c r="J24" s="971"/>
      <c r="K24" s="971"/>
      <c r="L24" s="972"/>
    </row>
    <row r="25" spans="1:14" ht="12.75" customHeight="1" x14ac:dyDescent="0.2">
      <c r="A25" s="250">
        <v>17</v>
      </c>
      <c r="B25" s="252" t="s">
        <v>838</v>
      </c>
      <c r="C25" s="970"/>
      <c r="D25" s="971"/>
      <c r="E25" s="971"/>
      <c r="F25" s="971"/>
      <c r="G25" s="971"/>
      <c r="H25" s="971"/>
      <c r="I25" s="971"/>
      <c r="J25" s="971"/>
      <c r="K25" s="971"/>
      <c r="L25" s="972"/>
    </row>
    <row r="26" spans="1:14" ht="12.75" customHeight="1" x14ac:dyDescent="0.2">
      <c r="A26" s="250">
        <v>18</v>
      </c>
      <c r="B26" s="252" t="s">
        <v>839</v>
      </c>
      <c r="C26" s="970"/>
      <c r="D26" s="971"/>
      <c r="E26" s="971"/>
      <c r="F26" s="971"/>
      <c r="G26" s="971"/>
      <c r="H26" s="971"/>
      <c r="I26" s="971"/>
      <c r="J26" s="971"/>
      <c r="K26" s="971"/>
      <c r="L26" s="972"/>
    </row>
    <row r="27" spans="1:14" ht="12.75" customHeight="1" x14ac:dyDescent="0.2">
      <c r="A27" s="250">
        <v>19</v>
      </c>
      <c r="B27" s="252" t="s">
        <v>840</v>
      </c>
      <c r="C27" s="970"/>
      <c r="D27" s="971"/>
      <c r="E27" s="971"/>
      <c r="F27" s="971"/>
      <c r="G27" s="971"/>
      <c r="H27" s="971"/>
      <c r="I27" s="971"/>
      <c r="J27" s="971"/>
      <c r="K27" s="971"/>
      <c r="L27" s="972"/>
    </row>
    <row r="28" spans="1:14" ht="12.75" customHeight="1" x14ac:dyDescent="0.2">
      <c r="A28" s="250">
        <v>20</v>
      </c>
      <c r="B28" s="252" t="s">
        <v>841</v>
      </c>
      <c r="C28" s="970"/>
      <c r="D28" s="971"/>
      <c r="E28" s="971"/>
      <c r="F28" s="971"/>
      <c r="G28" s="971"/>
      <c r="H28" s="971"/>
      <c r="I28" s="971"/>
      <c r="J28" s="971"/>
      <c r="K28" s="971"/>
      <c r="L28" s="972"/>
    </row>
    <row r="29" spans="1:14" ht="12.75" customHeight="1" x14ac:dyDescent="0.2">
      <c r="A29" s="250">
        <v>21</v>
      </c>
      <c r="B29" s="252" t="s">
        <v>842</v>
      </c>
      <c r="C29" s="970"/>
      <c r="D29" s="971"/>
      <c r="E29" s="971"/>
      <c r="F29" s="971"/>
      <c r="G29" s="971"/>
      <c r="H29" s="971"/>
      <c r="I29" s="971"/>
      <c r="J29" s="971"/>
      <c r="K29" s="971"/>
      <c r="L29" s="972"/>
    </row>
    <row r="30" spans="1:14" ht="12.75" customHeight="1" x14ac:dyDescent="0.2">
      <c r="A30" s="250">
        <v>22</v>
      </c>
      <c r="B30" s="252" t="s">
        <v>843</v>
      </c>
      <c r="C30" s="970"/>
      <c r="D30" s="971"/>
      <c r="E30" s="971"/>
      <c r="F30" s="971"/>
      <c r="G30" s="971"/>
      <c r="H30" s="971"/>
      <c r="I30" s="971"/>
      <c r="J30" s="971"/>
      <c r="K30" s="971"/>
      <c r="L30" s="972"/>
    </row>
    <row r="31" spans="1:14" x14ac:dyDescent="0.2">
      <c r="A31" s="250">
        <v>23</v>
      </c>
      <c r="B31" s="252" t="s">
        <v>844</v>
      </c>
      <c r="C31" s="970"/>
      <c r="D31" s="971"/>
      <c r="E31" s="971"/>
      <c r="F31" s="971"/>
      <c r="G31" s="971"/>
      <c r="H31" s="971"/>
      <c r="I31" s="971"/>
      <c r="J31" s="971"/>
      <c r="K31" s="971"/>
      <c r="L31" s="972"/>
    </row>
    <row r="32" spans="1:14" x14ac:dyDescent="0.2">
      <c r="A32" s="253">
        <v>24</v>
      </c>
      <c r="B32" s="252" t="s">
        <v>845</v>
      </c>
      <c r="C32" s="970"/>
      <c r="D32" s="971"/>
      <c r="E32" s="971"/>
      <c r="F32" s="971"/>
      <c r="G32" s="971"/>
      <c r="H32" s="971"/>
      <c r="I32" s="971"/>
      <c r="J32" s="971"/>
      <c r="K32" s="971"/>
      <c r="L32" s="972"/>
    </row>
    <row r="33" spans="1:13" x14ac:dyDescent="0.2">
      <c r="A33" s="822" t="s">
        <v>16</v>
      </c>
      <c r="B33" s="823"/>
      <c r="C33" s="973"/>
      <c r="D33" s="974"/>
      <c r="E33" s="974"/>
      <c r="F33" s="974"/>
      <c r="G33" s="974"/>
      <c r="H33" s="974"/>
      <c r="I33" s="974"/>
      <c r="J33" s="974"/>
      <c r="K33" s="974"/>
      <c r="L33" s="975"/>
    </row>
    <row r="36" spans="1:13" ht="12.75" customHeight="1" x14ac:dyDescent="0.2">
      <c r="A36" s="10" t="s">
        <v>1117</v>
      </c>
      <c r="B36" s="237"/>
      <c r="C36" s="237"/>
      <c r="D36" s="237"/>
      <c r="F36" s="936" t="s">
        <v>1120</v>
      </c>
      <c r="G36" s="936"/>
      <c r="J36" s="749" t="s">
        <v>1116</v>
      </c>
      <c r="K36" s="749"/>
      <c r="L36" s="749"/>
      <c r="M36" s="27"/>
    </row>
    <row r="37" spans="1:13" ht="12.75" customHeight="1" x14ac:dyDescent="0.2">
      <c r="A37" s="237"/>
      <c r="B37" s="237"/>
      <c r="C37" s="237"/>
      <c r="D37" s="237"/>
      <c r="F37" s="936" t="s">
        <v>1121</v>
      </c>
      <c r="G37" s="936"/>
      <c r="J37" s="832" t="s">
        <v>1115</v>
      </c>
      <c r="K37" s="832"/>
      <c r="L37" s="832"/>
      <c r="M37" s="660"/>
    </row>
    <row r="38" spans="1:13" ht="12.75" customHeight="1" x14ac:dyDescent="0.2">
      <c r="A38" s="163"/>
      <c r="B38" s="163"/>
      <c r="C38" s="163"/>
      <c r="D38" s="163"/>
      <c r="E38" s="163"/>
      <c r="F38" s="936" t="s">
        <v>1122</v>
      </c>
      <c r="G38" s="936"/>
      <c r="J38" s="651"/>
      <c r="K38" s="651"/>
      <c r="L38" s="651"/>
    </row>
    <row r="39" spans="1:13" x14ac:dyDescent="0.2">
      <c r="A39" s="10"/>
      <c r="F39" s="163"/>
      <c r="J39" s="651"/>
      <c r="K39" s="651"/>
      <c r="L39" s="651"/>
    </row>
    <row r="40" spans="1:13" x14ac:dyDescent="0.2">
      <c r="J40" s="27"/>
      <c r="K40" s="27"/>
      <c r="L40" s="27"/>
    </row>
  </sheetData>
  <mergeCells count="15">
    <mergeCell ref="F38:G38"/>
    <mergeCell ref="A1:K1"/>
    <mergeCell ref="C6:E6"/>
    <mergeCell ref="F6:I6"/>
    <mergeCell ref="J6:L6"/>
    <mergeCell ref="J37:L37"/>
    <mergeCell ref="A6:A7"/>
    <mergeCell ref="B6:B7"/>
    <mergeCell ref="A2:K2"/>
    <mergeCell ref="A4:K4"/>
    <mergeCell ref="A33:B33"/>
    <mergeCell ref="C9:L33"/>
    <mergeCell ref="J36:L36"/>
    <mergeCell ref="F36:G36"/>
    <mergeCell ref="F37:G37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0"/>
  <sheetViews>
    <sheetView zoomScaleNormal="100" zoomScaleSheetLayoutView="80" workbookViewId="0">
      <selection activeCell="D37" sqref="D37:F39"/>
    </sheetView>
  </sheetViews>
  <sheetFormatPr defaultRowHeight="12.75" x14ac:dyDescent="0.2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 x14ac:dyDescent="0.35">
      <c r="A1" s="818" t="s">
        <v>0</v>
      </c>
      <c r="B1" s="818"/>
      <c r="C1" s="818"/>
      <c r="D1" s="818"/>
      <c r="E1" s="818"/>
      <c r="F1" s="818"/>
      <c r="G1" s="818"/>
      <c r="H1" s="818"/>
      <c r="I1" s="231"/>
      <c r="J1" s="231"/>
      <c r="K1" s="186" t="s">
        <v>536</v>
      </c>
    </row>
    <row r="2" spans="1:11" ht="21" x14ac:dyDescent="0.35">
      <c r="A2" s="819" t="s">
        <v>663</v>
      </c>
      <c r="B2" s="819"/>
      <c r="C2" s="819"/>
      <c r="D2" s="819"/>
      <c r="E2" s="819"/>
      <c r="F2" s="819"/>
      <c r="G2" s="819"/>
      <c r="H2" s="819"/>
      <c r="I2" s="232"/>
      <c r="J2" s="232"/>
    </row>
    <row r="3" spans="1:11" ht="1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1" ht="18" x14ac:dyDescent="0.35">
      <c r="A4" s="818" t="s">
        <v>535</v>
      </c>
      <c r="B4" s="818"/>
      <c r="C4" s="818"/>
      <c r="D4" s="818"/>
      <c r="E4" s="818"/>
      <c r="F4" s="818"/>
      <c r="G4" s="818"/>
      <c r="H4" s="818"/>
      <c r="I4" s="231"/>
      <c r="J4" s="231"/>
    </row>
    <row r="5" spans="1:11" ht="15" x14ac:dyDescent="0.3">
      <c r="A5" s="27" t="s">
        <v>870</v>
      </c>
      <c r="B5" s="27"/>
      <c r="C5" s="160"/>
      <c r="D5" s="160"/>
      <c r="E5" s="160"/>
      <c r="F5" s="160"/>
      <c r="G5" s="160" t="s">
        <v>1041</v>
      </c>
      <c r="H5" s="160"/>
      <c r="I5" s="160"/>
      <c r="J5" s="160"/>
    </row>
    <row r="6" spans="1:11" ht="21.75" customHeight="1" x14ac:dyDescent="0.2">
      <c r="A6" s="927" t="s">
        <v>2</v>
      </c>
      <c r="B6" s="927" t="s">
        <v>33</v>
      </c>
      <c r="C6" s="724" t="s">
        <v>494</v>
      </c>
      <c r="D6" s="725"/>
      <c r="E6" s="726"/>
      <c r="F6" s="724" t="s">
        <v>497</v>
      </c>
      <c r="G6" s="725"/>
      <c r="H6" s="726"/>
      <c r="I6" s="834" t="s">
        <v>728</v>
      </c>
      <c r="J6" s="834" t="s">
        <v>727</v>
      </c>
      <c r="K6" s="834" t="s">
        <v>74</v>
      </c>
    </row>
    <row r="7" spans="1:11" ht="26.25" customHeight="1" x14ac:dyDescent="0.2">
      <c r="A7" s="928"/>
      <c r="B7" s="928"/>
      <c r="C7" s="307" t="s">
        <v>493</v>
      </c>
      <c r="D7" s="307" t="s">
        <v>495</v>
      </c>
      <c r="E7" s="307" t="s">
        <v>496</v>
      </c>
      <c r="F7" s="307" t="s">
        <v>493</v>
      </c>
      <c r="G7" s="307" t="s">
        <v>495</v>
      </c>
      <c r="H7" s="307" t="s">
        <v>496</v>
      </c>
      <c r="I7" s="835"/>
      <c r="J7" s="835"/>
      <c r="K7" s="835"/>
    </row>
    <row r="8" spans="1:11" ht="15" x14ac:dyDescent="0.2">
      <c r="A8" s="223">
        <v>1</v>
      </c>
      <c r="B8" s="223">
        <v>2</v>
      </c>
      <c r="C8" s="223">
        <v>3</v>
      </c>
      <c r="D8" s="223">
        <v>4</v>
      </c>
      <c r="E8" s="223">
        <v>5</v>
      </c>
      <c r="F8" s="223">
        <v>6</v>
      </c>
      <c r="G8" s="223">
        <v>7</v>
      </c>
      <c r="H8" s="223">
        <v>8</v>
      </c>
      <c r="I8" s="223">
        <v>9</v>
      </c>
      <c r="J8" s="223">
        <v>10</v>
      </c>
      <c r="K8" s="223">
        <v>11</v>
      </c>
    </row>
    <row r="9" spans="1:11" ht="15" customHeight="1" x14ac:dyDescent="0.2">
      <c r="A9" s="250">
        <v>1</v>
      </c>
      <c r="B9" s="252" t="s">
        <v>822</v>
      </c>
      <c r="C9" s="921" t="s">
        <v>963</v>
      </c>
      <c r="D9" s="922"/>
      <c r="E9" s="922"/>
      <c r="F9" s="922"/>
      <c r="G9" s="922"/>
      <c r="H9" s="922"/>
      <c r="I9" s="922"/>
      <c r="J9" s="922"/>
      <c r="K9" s="976"/>
    </row>
    <row r="10" spans="1:11" ht="15" customHeight="1" x14ac:dyDescent="0.2">
      <c r="A10" s="250">
        <v>2</v>
      </c>
      <c r="B10" s="252" t="s">
        <v>823</v>
      </c>
      <c r="C10" s="923"/>
      <c r="D10" s="924"/>
      <c r="E10" s="924"/>
      <c r="F10" s="924"/>
      <c r="G10" s="924"/>
      <c r="H10" s="924"/>
      <c r="I10" s="924"/>
      <c r="J10" s="924"/>
      <c r="K10" s="977"/>
    </row>
    <row r="11" spans="1:11" ht="15" customHeight="1" x14ac:dyDescent="0.2">
      <c r="A11" s="250">
        <v>3</v>
      </c>
      <c r="B11" s="252" t="s">
        <v>824</v>
      </c>
      <c r="C11" s="923"/>
      <c r="D11" s="924"/>
      <c r="E11" s="924"/>
      <c r="F11" s="924"/>
      <c r="G11" s="924"/>
      <c r="H11" s="924"/>
      <c r="I11" s="924"/>
      <c r="J11" s="924"/>
      <c r="K11" s="977"/>
    </row>
    <row r="12" spans="1:11" ht="15" customHeight="1" x14ac:dyDescent="0.2">
      <c r="A12" s="250">
        <v>4</v>
      </c>
      <c r="B12" s="252" t="s">
        <v>825</v>
      </c>
      <c r="C12" s="923"/>
      <c r="D12" s="924"/>
      <c r="E12" s="924"/>
      <c r="F12" s="924"/>
      <c r="G12" s="924"/>
      <c r="H12" s="924"/>
      <c r="I12" s="924"/>
      <c r="J12" s="924"/>
      <c r="K12" s="977"/>
    </row>
    <row r="13" spans="1:11" ht="15" customHeight="1" x14ac:dyDescent="0.2">
      <c r="A13" s="250">
        <v>5</v>
      </c>
      <c r="B13" s="252" t="s">
        <v>826</v>
      </c>
      <c r="C13" s="923"/>
      <c r="D13" s="924"/>
      <c r="E13" s="924"/>
      <c r="F13" s="924"/>
      <c r="G13" s="924"/>
      <c r="H13" s="924"/>
      <c r="I13" s="924"/>
      <c r="J13" s="924"/>
      <c r="K13" s="977"/>
    </row>
    <row r="14" spans="1:11" ht="15" customHeight="1" x14ac:dyDescent="0.2">
      <c r="A14" s="250">
        <v>6</v>
      </c>
      <c r="B14" s="252" t="s">
        <v>827</v>
      </c>
      <c r="C14" s="923"/>
      <c r="D14" s="924"/>
      <c r="E14" s="924"/>
      <c r="F14" s="924"/>
      <c r="G14" s="924"/>
      <c r="H14" s="924"/>
      <c r="I14" s="924"/>
      <c r="J14" s="924"/>
      <c r="K14" s="977"/>
    </row>
    <row r="15" spans="1:11" ht="15" customHeight="1" x14ac:dyDescent="0.2">
      <c r="A15" s="250">
        <v>7</v>
      </c>
      <c r="B15" s="252" t="s">
        <v>828</v>
      </c>
      <c r="C15" s="923"/>
      <c r="D15" s="924"/>
      <c r="E15" s="924"/>
      <c r="F15" s="924"/>
      <c r="G15" s="924"/>
      <c r="H15" s="924"/>
      <c r="I15" s="924"/>
      <c r="J15" s="924"/>
      <c r="K15" s="977"/>
    </row>
    <row r="16" spans="1:11" ht="15" customHeight="1" x14ac:dyDescent="0.2">
      <c r="A16" s="250">
        <v>8</v>
      </c>
      <c r="B16" s="252" t="s">
        <v>829</v>
      </c>
      <c r="C16" s="923"/>
      <c r="D16" s="924"/>
      <c r="E16" s="924"/>
      <c r="F16" s="924"/>
      <c r="G16" s="924"/>
      <c r="H16" s="924"/>
      <c r="I16" s="924"/>
      <c r="J16" s="924"/>
      <c r="K16" s="977"/>
    </row>
    <row r="17" spans="1:13" ht="12.75" customHeight="1" x14ac:dyDescent="0.2">
      <c r="A17" s="250">
        <v>9</v>
      </c>
      <c r="B17" s="252" t="s">
        <v>830</v>
      </c>
      <c r="C17" s="923"/>
      <c r="D17" s="924"/>
      <c r="E17" s="924"/>
      <c r="F17" s="924"/>
      <c r="G17" s="924"/>
      <c r="H17" s="924"/>
      <c r="I17" s="924"/>
      <c r="J17" s="924"/>
      <c r="K17" s="977"/>
      <c r="M17" t="s">
        <v>11</v>
      </c>
    </row>
    <row r="18" spans="1:13" ht="12.75" customHeight="1" x14ac:dyDescent="0.2">
      <c r="A18" s="250">
        <v>10</v>
      </c>
      <c r="B18" s="252" t="s">
        <v>831</v>
      </c>
      <c r="C18" s="923"/>
      <c r="D18" s="924"/>
      <c r="E18" s="924"/>
      <c r="F18" s="924"/>
      <c r="G18" s="924"/>
      <c r="H18" s="924"/>
      <c r="I18" s="924"/>
      <c r="J18" s="924"/>
      <c r="K18" s="977"/>
    </row>
    <row r="19" spans="1:13" ht="12.75" customHeight="1" x14ac:dyDescent="0.2">
      <c r="A19" s="250">
        <v>11</v>
      </c>
      <c r="B19" s="252" t="s">
        <v>832</v>
      </c>
      <c r="C19" s="923"/>
      <c r="D19" s="924"/>
      <c r="E19" s="924"/>
      <c r="F19" s="924"/>
      <c r="G19" s="924"/>
      <c r="H19" s="924"/>
      <c r="I19" s="924"/>
      <c r="J19" s="924"/>
      <c r="K19" s="977"/>
    </row>
    <row r="20" spans="1:13" ht="12.75" customHeight="1" x14ac:dyDescent="0.2">
      <c r="A20" s="250">
        <v>12</v>
      </c>
      <c r="B20" s="252" t="s">
        <v>833</v>
      </c>
      <c r="C20" s="923"/>
      <c r="D20" s="924"/>
      <c r="E20" s="924"/>
      <c r="F20" s="924"/>
      <c r="G20" s="924"/>
      <c r="H20" s="924"/>
      <c r="I20" s="924"/>
      <c r="J20" s="924"/>
      <c r="K20" s="977"/>
    </row>
    <row r="21" spans="1:13" ht="12.75" customHeight="1" x14ac:dyDescent="0.2">
      <c r="A21" s="250">
        <v>13</v>
      </c>
      <c r="B21" s="252" t="s">
        <v>834</v>
      </c>
      <c r="C21" s="923"/>
      <c r="D21" s="924"/>
      <c r="E21" s="924"/>
      <c r="F21" s="924"/>
      <c r="G21" s="924"/>
      <c r="H21" s="924"/>
      <c r="I21" s="924"/>
      <c r="J21" s="924"/>
      <c r="K21" s="977"/>
    </row>
    <row r="22" spans="1:13" ht="12.75" customHeight="1" x14ac:dyDescent="0.2">
      <c r="A22" s="250">
        <v>14</v>
      </c>
      <c r="B22" s="252" t="s">
        <v>835</v>
      </c>
      <c r="C22" s="923"/>
      <c r="D22" s="924"/>
      <c r="E22" s="924"/>
      <c r="F22" s="924"/>
      <c r="G22" s="924"/>
      <c r="H22" s="924"/>
      <c r="I22" s="924"/>
      <c r="J22" s="924"/>
      <c r="K22" s="977"/>
    </row>
    <row r="23" spans="1:13" ht="12.75" customHeight="1" x14ac:dyDescent="0.2">
      <c r="A23" s="250">
        <v>15</v>
      </c>
      <c r="B23" s="252" t="s">
        <v>836</v>
      </c>
      <c r="C23" s="923"/>
      <c r="D23" s="924"/>
      <c r="E23" s="924"/>
      <c r="F23" s="924"/>
      <c r="G23" s="924"/>
      <c r="H23" s="924"/>
      <c r="I23" s="924"/>
      <c r="J23" s="924"/>
      <c r="K23" s="977"/>
    </row>
    <row r="24" spans="1:13" ht="12.75" customHeight="1" x14ac:dyDescent="0.2">
      <c r="A24" s="250">
        <v>16</v>
      </c>
      <c r="B24" s="252" t="s">
        <v>837</v>
      </c>
      <c r="C24" s="923"/>
      <c r="D24" s="924"/>
      <c r="E24" s="924"/>
      <c r="F24" s="924"/>
      <c r="G24" s="924"/>
      <c r="H24" s="924"/>
      <c r="I24" s="924"/>
      <c r="J24" s="924"/>
      <c r="K24" s="977"/>
    </row>
    <row r="25" spans="1:13" ht="12.75" customHeight="1" x14ac:dyDescent="0.2">
      <c r="A25" s="250">
        <v>17</v>
      </c>
      <c r="B25" s="252" t="s">
        <v>838</v>
      </c>
      <c r="C25" s="923"/>
      <c r="D25" s="924"/>
      <c r="E25" s="924"/>
      <c r="F25" s="924"/>
      <c r="G25" s="924"/>
      <c r="H25" s="924"/>
      <c r="I25" s="924"/>
      <c r="J25" s="924"/>
      <c r="K25" s="977"/>
    </row>
    <row r="26" spans="1:13" ht="12.75" customHeight="1" x14ac:dyDescent="0.2">
      <c r="A26" s="250">
        <v>18</v>
      </c>
      <c r="B26" s="252" t="s">
        <v>839</v>
      </c>
      <c r="C26" s="923"/>
      <c r="D26" s="924"/>
      <c r="E26" s="924"/>
      <c r="F26" s="924"/>
      <c r="G26" s="924"/>
      <c r="H26" s="924"/>
      <c r="I26" s="924"/>
      <c r="J26" s="924"/>
      <c r="K26" s="977"/>
    </row>
    <row r="27" spans="1:13" ht="12.75" customHeight="1" x14ac:dyDescent="0.2">
      <c r="A27" s="250">
        <v>19</v>
      </c>
      <c r="B27" s="252" t="s">
        <v>840</v>
      </c>
      <c r="C27" s="923"/>
      <c r="D27" s="924"/>
      <c r="E27" s="924"/>
      <c r="F27" s="924"/>
      <c r="G27" s="924"/>
      <c r="H27" s="924"/>
      <c r="I27" s="924"/>
      <c r="J27" s="924"/>
      <c r="K27" s="977"/>
    </row>
    <row r="28" spans="1:13" ht="12.75" customHeight="1" x14ac:dyDescent="0.2">
      <c r="A28" s="250">
        <v>20</v>
      </c>
      <c r="B28" s="252" t="s">
        <v>841</v>
      </c>
      <c r="C28" s="923"/>
      <c r="D28" s="924"/>
      <c r="E28" s="924"/>
      <c r="F28" s="924"/>
      <c r="G28" s="924"/>
      <c r="H28" s="924"/>
      <c r="I28" s="924"/>
      <c r="J28" s="924"/>
      <c r="K28" s="977"/>
    </row>
    <row r="29" spans="1:13" ht="12.75" customHeight="1" x14ac:dyDescent="0.2">
      <c r="A29" s="250">
        <v>21</v>
      </c>
      <c r="B29" s="252" t="s">
        <v>842</v>
      </c>
      <c r="C29" s="923"/>
      <c r="D29" s="924"/>
      <c r="E29" s="924"/>
      <c r="F29" s="924"/>
      <c r="G29" s="924"/>
      <c r="H29" s="924"/>
      <c r="I29" s="924"/>
      <c r="J29" s="924"/>
      <c r="K29" s="977"/>
    </row>
    <row r="30" spans="1:13" ht="12.75" customHeight="1" x14ac:dyDescent="0.2">
      <c r="A30" s="250">
        <v>22</v>
      </c>
      <c r="B30" s="252" t="s">
        <v>843</v>
      </c>
      <c r="C30" s="923"/>
      <c r="D30" s="924"/>
      <c r="E30" s="924"/>
      <c r="F30" s="924"/>
      <c r="G30" s="924"/>
      <c r="H30" s="924"/>
      <c r="I30" s="924"/>
      <c r="J30" s="924"/>
      <c r="K30" s="977"/>
    </row>
    <row r="31" spans="1:13" x14ac:dyDescent="0.2">
      <c r="A31" s="250">
        <v>23</v>
      </c>
      <c r="B31" s="252" t="s">
        <v>844</v>
      </c>
      <c r="C31" s="923"/>
      <c r="D31" s="924"/>
      <c r="E31" s="924"/>
      <c r="F31" s="924"/>
      <c r="G31" s="924"/>
      <c r="H31" s="924"/>
      <c r="I31" s="924"/>
      <c r="J31" s="924"/>
      <c r="K31" s="977"/>
    </row>
    <row r="32" spans="1:13" x14ac:dyDescent="0.2">
      <c r="A32" s="253">
        <v>24</v>
      </c>
      <c r="B32" s="252" t="s">
        <v>845</v>
      </c>
      <c r="C32" s="923"/>
      <c r="D32" s="924"/>
      <c r="E32" s="924"/>
      <c r="F32" s="924"/>
      <c r="G32" s="924"/>
      <c r="H32" s="924"/>
      <c r="I32" s="924"/>
      <c r="J32" s="924"/>
      <c r="K32" s="977"/>
    </row>
    <row r="33" spans="1:11" x14ac:dyDescent="0.2">
      <c r="A33" s="822" t="s">
        <v>16</v>
      </c>
      <c r="B33" s="823"/>
      <c r="C33" s="925"/>
      <c r="D33" s="926"/>
      <c r="E33" s="926"/>
      <c r="F33" s="926"/>
      <c r="G33" s="926"/>
      <c r="H33" s="926"/>
      <c r="I33" s="926"/>
      <c r="J33" s="926"/>
      <c r="K33" s="978"/>
    </row>
    <row r="34" spans="1:11" ht="17.25" customHeight="1" x14ac:dyDescent="0.2">
      <c r="A34" s="7"/>
      <c r="B34" s="7"/>
      <c r="C34" s="655"/>
      <c r="D34" s="655"/>
      <c r="E34" s="655"/>
      <c r="F34" s="655"/>
      <c r="G34" s="655"/>
      <c r="H34" s="655"/>
      <c r="I34" s="655"/>
      <c r="J34" s="655"/>
      <c r="K34" s="655"/>
    </row>
    <row r="35" spans="1:11" ht="12.75" customHeight="1" x14ac:dyDescent="0.2">
      <c r="A35" s="7"/>
      <c r="B35" s="7"/>
      <c r="C35" s="655"/>
      <c r="D35" s="655"/>
      <c r="E35" s="655"/>
      <c r="F35" s="655"/>
      <c r="G35" s="655"/>
      <c r="H35" s="655"/>
      <c r="I35" s="655"/>
      <c r="J35" s="655"/>
      <c r="K35" s="655"/>
    </row>
    <row r="36" spans="1:11" ht="12.75" customHeight="1" x14ac:dyDescent="0.2">
      <c r="A36" s="163"/>
      <c r="B36" s="163"/>
      <c r="C36" s="163"/>
      <c r="D36" s="163"/>
      <c r="E36" s="163"/>
      <c r="F36" s="163"/>
    </row>
    <row r="37" spans="1:11" ht="12.75" customHeight="1" x14ac:dyDescent="0.2">
      <c r="A37" s="10" t="s">
        <v>1114</v>
      </c>
      <c r="B37" s="163"/>
      <c r="C37" s="163"/>
      <c r="D37" s="936" t="s">
        <v>1120</v>
      </c>
      <c r="E37" s="936"/>
      <c r="F37" s="936"/>
      <c r="G37" s="173"/>
      <c r="H37" s="749" t="s">
        <v>1116</v>
      </c>
      <c r="I37" s="749"/>
      <c r="J37" s="749"/>
      <c r="K37" s="749"/>
    </row>
    <row r="38" spans="1:11" ht="12.75" customHeight="1" x14ac:dyDescent="0.2">
      <c r="A38" s="163"/>
      <c r="B38" s="163"/>
      <c r="C38" s="163"/>
      <c r="D38" s="936" t="s">
        <v>1121</v>
      </c>
      <c r="E38" s="936"/>
      <c r="F38" s="936"/>
      <c r="G38" s="173"/>
      <c r="H38" s="832" t="s">
        <v>1115</v>
      </c>
      <c r="I38" s="832"/>
      <c r="J38" s="832"/>
      <c r="K38" s="832"/>
    </row>
    <row r="39" spans="1:11" ht="12.75" customHeight="1" x14ac:dyDescent="0.2">
      <c r="D39" s="936" t="s">
        <v>1122</v>
      </c>
      <c r="E39" s="936"/>
      <c r="F39" s="936"/>
      <c r="H39" s="430"/>
      <c r="I39" s="430"/>
      <c r="J39" s="430"/>
    </row>
    <row r="40" spans="1:11" x14ac:dyDescent="0.2">
      <c r="H40" s="429"/>
      <c r="I40" s="429"/>
      <c r="J40" s="429"/>
    </row>
  </sheetData>
  <mergeCells count="17">
    <mergeCell ref="D39:F39"/>
    <mergeCell ref="A1:H1"/>
    <mergeCell ref="A2:H2"/>
    <mergeCell ref="A4:H4"/>
    <mergeCell ref="A33:B33"/>
    <mergeCell ref="A6:A7"/>
    <mergeCell ref="B6:B7"/>
    <mergeCell ref="C6:E6"/>
    <mergeCell ref="K6:K7"/>
    <mergeCell ref="I6:I7"/>
    <mergeCell ref="J6:J7"/>
    <mergeCell ref="H37:K37"/>
    <mergeCell ref="H38:K38"/>
    <mergeCell ref="F6:H6"/>
    <mergeCell ref="C9:K33"/>
    <mergeCell ref="D37:F37"/>
    <mergeCell ref="D38:F38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3"/>
  <sheetViews>
    <sheetView topLeftCell="A7" zoomScaleNormal="100" zoomScaleSheetLayoutView="73" workbookViewId="0">
      <selection activeCell="C12" sqref="C12:D35"/>
    </sheetView>
  </sheetViews>
  <sheetFormatPr defaultRowHeight="12.75" x14ac:dyDescent="0.2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1.28515625" customWidth="1"/>
    <col min="12" max="12" width="19.28515625" customWidth="1"/>
  </cols>
  <sheetData>
    <row r="1" spans="1:12" ht="15" x14ac:dyDescent="0.2">
      <c r="A1" s="74"/>
      <c r="B1" s="74"/>
      <c r="C1" s="74"/>
      <c r="D1" s="74"/>
      <c r="E1" s="74"/>
      <c r="F1" s="74"/>
      <c r="G1" s="74"/>
      <c r="H1" s="74"/>
      <c r="K1" s="836" t="s">
        <v>82</v>
      </c>
      <c r="L1" s="836"/>
    </row>
    <row r="2" spans="1:12" ht="15.75" x14ac:dyDescent="0.25">
      <c r="A2" s="979" t="s">
        <v>0</v>
      </c>
      <c r="B2" s="979"/>
      <c r="C2" s="979"/>
      <c r="D2" s="979"/>
      <c r="E2" s="979"/>
      <c r="F2" s="979"/>
      <c r="G2" s="979"/>
      <c r="H2" s="979"/>
      <c r="I2" s="74"/>
      <c r="J2" s="74"/>
      <c r="K2" s="74"/>
      <c r="L2" s="74"/>
    </row>
    <row r="3" spans="1:12" ht="20.25" x14ac:dyDescent="0.3">
      <c r="A3" s="800" t="s">
        <v>663</v>
      </c>
      <c r="B3" s="800"/>
      <c r="C3" s="800"/>
      <c r="D3" s="800"/>
      <c r="E3" s="800"/>
      <c r="F3" s="800"/>
      <c r="G3" s="800"/>
      <c r="H3" s="800"/>
      <c r="I3" s="74"/>
      <c r="J3" s="74"/>
      <c r="K3" s="74"/>
      <c r="L3" s="74"/>
    </row>
    <row r="4" spans="1:12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 x14ac:dyDescent="0.25">
      <c r="A5" s="801" t="s">
        <v>704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</row>
    <row r="6" spans="1:12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x14ac:dyDescent="0.2">
      <c r="A7" s="27" t="s">
        <v>870</v>
      </c>
      <c r="B7" s="27"/>
      <c r="C7" s="74"/>
      <c r="D7" s="74"/>
      <c r="E7" s="74"/>
      <c r="F7" s="74"/>
      <c r="G7" s="74"/>
      <c r="H7" s="225"/>
      <c r="I7" s="74"/>
      <c r="J7" s="74"/>
      <c r="K7" s="74"/>
      <c r="L7" s="74"/>
    </row>
    <row r="8" spans="1:12" ht="18" x14ac:dyDescent="0.25">
      <c r="A8" s="77"/>
      <c r="B8" s="77"/>
      <c r="C8" s="74"/>
      <c r="D8" s="74"/>
      <c r="E8" s="74"/>
      <c r="F8" s="74"/>
      <c r="G8" s="74"/>
      <c r="H8" s="74"/>
      <c r="I8" s="95"/>
      <c r="J8" s="112"/>
      <c r="K8" s="95" t="s">
        <v>1041</v>
      </c>
      <c r="L8" s="74"/>
    </row>
    <row r="9" spans="1:12" ht="27.75" customHeight="1" x14ac:dyDescent="0.2">
      <c r="A9" s="980" t="s">
        <v>220</v>
      </c>
      <c r="B9" s="980" t="s">
        <v>219</v>
      </c>
      <c r="C9" s="755" t="s">
        <v>502</v>
      </c>
      <c r="D9" s="755" t="s">
        <v>503</v>
      </c>
      <c r="E9" s="755" t="s">
        <v>504</v>
      </c>
      <c r="F9" s="755"/>
      <c r="G9" s="755" t="s">
        <v>458</v>
      </c>
      <c r="H9" s="755"/>
      <c r="I9" s="755" t="s">
        <v>230</v>
      </c>
      <c r="J9" s="755"/>
      <c r="K9" s="980" t="s">
        <v>232</v>
      </c>
      <c r="L9" s="980"/>
    </row>
    <row r="10" spans="1:12" ht="25.5" x14ac:dyDescent="0.2">
      <c r="A10" s="981"/>
      <c r="B10" s="981"/>
      <c r="C10" s="755"/>
      <c r="D10" s="755"/>
      <c r="E10" s="307" t="s">
        <v>218</v>
      </c>
      <c r="F10" s="307" t="s">
        <v>199</v>
      </c>
      <c r="G10" s="307" t="s">
        <v>218</v>
      </c>
      <c r="H10" s="307" t="s">
        <v>199</v>
      </c>
      <c r="I10" s="307" t="s">
        <v>218</v>
      </c>
      <c r="J10" s="307" t="s">
        <v>199</v>
      </c>
      <c r="K10" s="307" t="s">
        <v>218</v>
      </c>
      <c r="L10" s="307" t="s">
        <v>199</v>
      </c>
    </row>
    <row r="11" spans="1:12" s="10" customFormat="1" x14ac:dyDescent="0.2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78">
        <v>8</v>
      </c>
      <c r="I11" s="78">
        <v>9</v>
      </c>
      <c r="J11" s="78">
        <v>10</v>
      </c>
      <c r="K11" s="78">
        <v>11</v>
      </c>
      <c r="L11" s="78">
        <v>12</v>
      </c>
    </row>
    <row r="12" spans="1:12" x14ac:dyDescent="0.2">
      <c r="A12" s="250">
        <v>1</v>
      </c>
      <c r="B12" s="252" t="s">
        <v>822</v>
      </c>
      <c r="C12" s="81">
        <f>'AT-3'!F9</f>
        <v>1632</v>
      </c>
      <c r="D12" s="81">
        <f>'enrolment vs availed_PY'!G11+'enrolment vs availed_UPY'!G11</f>
        <v>186780</v>
      </c>
      <c r="E12" s="245">
        <v>1228</v>
      </c>
      <c r="F12" s="245">
        <v>104769</v>
      </c>
      <c r="G12" s="245">
        <v>1033</v>
      </c>
      <c r="H12" s="245">
        <v>17727</v>
      </c>
      <c r="I12" s="245">
        <v>258</v>
      </c>
      <c r="J12" s="245">
        <v>14922</v>
      </c>
      <c r="K12" s="245">
        <v>80</v>
      </c>
      <c r="L12" s="245">
        <v>319</v>
      </c>
    </row>
    <row r="13" spans="1:12" x14ac:dyDescent="0.2">
      <c r="A13" s="250">
        <v>2</v>
      </c>
      <c r="B13" s="252" t="s">
        <v>823</v>
      </c>
      <c r="C13" s="81">
        <f>'AT-3'!F10</f>
        <v>4966</v>
      </c>
      <c r="D13" s="81">
        <f>'enrolment vs availed_PY'!G12+'enrolment vs availed_UPY'!G12</f>
        <v>505344</v>
      </c>
      <c r="E13" s="245">
        <v>2707</v>
      </c>
      <c r="F13" s="245">
        <v>192981</v>
      </c>
      <c r="G13" s="245">
        <v>1193</v>
      </c>
      <c r="H13" s="245">
        <v>43853</v>
      </c>
      <c r="I13" s="245">
        <v>596</v>
      </c>
      <c r="J13" s="245">
        <v>66791</v>
      </c>
      <c r="K13" s="245">
        <v>243</v>
      </c>
      <c r="L13" s="245">
        <v>955</v>
      </c>
    </row>
    <row r="14" spans="1:12" x14ac:dyDescent="0.2">
      <c r="A14" s="250">
        <v>3</v>
      </c>
      <c r="B14" s="252" t="s">
        <v>824</v>
      </c>
      <c r="C14" s="81">
        <f>'AT-3'!F11</f>
        <v>3829</v>
      </c>
      <c r="D14" s="81">
        <f>'enrolment vs availed_PY'!G13+'enrolment vs availed_UPY'!G13</f>
        <v>534355</v>
      </c>
      <c r="E14" s="245">
        <v>1723</v>
      </c>
      <c r="F14" s="245">
        <v>165098</v>
      </c>
      <c r="G14" s="245">
        <v>953</v>
      </c>
      <c r="H14" s="245">
        <v>69599</v>
      </c>
      <c r="I14" s="245">
        <v>487</v>
      </c>
      <c r="J14" s="245">
        <v>58504</v>
      </c>
      <c r="K14" s="245">
        <v>191</v>
      </c>
      <c r="L14" s="245">
        <v>1583</v>
      </c>
    </row>
    <row r="15" spans="1:12" x14ac:dyDescent="0.2">
      <c r="A15" s="250">
        <v>4</v>
      </c>
      <c r="B15" s="252" t="s">
        <v>825</v>
      </c>
      <c r="C15" s="81">
        <f>'AT-3'!F12</f>
        <v>4718</v>
      </c>
      <c r="D15" s="81">
        <f>'enrolment vs availed_PY'!G14+'enrolment vs availed_UPY'!G14</f>
        <v>590591</v>
      </c>
      <c r="E15" s="245">
        <v>4295</v>
      </c>
      <c r="F15" s="245">
        <v>259547</v>
      </c>
      <c r="G15" s="245">
        <v>1518</v>
      </c>
      <c r="H15" s="245">
        <v>62694</v>
      </c>
      <c r="I15" s="245">
        <v>744</v>
      </c>
      <c r="J15" s="245">
        <v>126270</v>
      </c>
      <c r="K15" s="245">
        <v>314</v>
      </c>
      <c r="L15" s="245">
        <v>927</v>
      </c>
    </row>
    <row r="16" spans="1:12" x14ac:dyDescent="0.2">
      <c r="A16" s="250">
        <v>5</v>
      </c>
      <c r="B16" s="252" t="s">
        <v>826</v>
      </c>
      <c r="C16" s="81">
        <f>'AT-3'!F13</f>
        <v>3257</v>
      </c>
      <c r="D16" s="81">
        <f>'enrolment vs availed_PY'!G15+'enrolment vs availed_UPY'!G15</f>
        <v>427606</v>
      </c>
      <c r="E16" s="245">
        <v>1911</v>
      </c>
      <c r="F16" s="245">
        <v>181494</v>
      </c>
      <c r="G16" s="245">
        <v>807</v>
      </c>
      <c r="H16" s="245">
        <v>21481</v>
      </c>
      <c r="I16" s="245">
        <v>420</v>
      </c>
      <c r="J16" s="245">
        <v>16608</v>
      </c>
      <c r="K16" s="245">
        <v>159</v>
      </c>
      <c r="L16" s="245">
        <v>413</v>
      </c>
    </row>
    <row r="17" spans="1:12" x14ac:dyDescent="0.2">
      <c r="A17" s="250">
        <v>6</v>
      </c>
      <c r="B17" s="252" t="s">
        <v>827</v>
      </c>
      <c r="C17" s="81">
        <f>'AT-3'!F14</f>
        <v>2231</v>
      </c>
      <c r="D17" s="81">
        <f>'enrolment vs availed_PY'!G16+'enrolment vs availed_UPY'!G16</f>
        <v>237063</v>
      </c>
      <c r="E17" s="245">
        <v>1337</v>
      </c>
      <c r="F17" s="245">
        <v>85925</v>
      </c>
      <c r="G17" s="245">
        <v>774</v>
      </c>
      <c r="H17" s="245">
        <v>23285</v>
      </c>
      <c r="I17" s="245">
        <v>315</v>
      </c>
      <c r="J17" s="245">
        <v>32907</v>
      </c>
      <c r="K17" s="245">
        <v>108</v>
      </c>
      <c r="L17" s="245">
        <v>128</v>
      </c>
    </row>
    <row r="18" spans="1:12" x14ac:dyDescent="0.2">
      <c r="A18" s="250">
        <v>7</v>
      </c>
      <c r="B18" s="252" t="s">
        <v>828</v>
      </c>
      <c r="C18" s="81">
        <f>'AT-3'!F15</f>
        <v>3020</v>
      </c>
      <c r="D18" s="81">
        <f>'enrolment vs availed_PY'!G17+'enrolment vs availed_UPY'!G17</f>
        <v>552831</v>
      </c>
      <c r="E18" s="245">
        <v>1682</v>
      </c>
      <c r="F18" s="245">
        <v>187044</v>
      </c>
      <c r="G18" s="245">
        <v>759</v>
      </c>
      <c r="H18" s="245">
        <v>44114</v>
      </c>
      <c r="I18" s="245">
        <v>399</v>
      </c>
      <c r="J18" s="245">
        <v>26927</v>
      </c>
      <c r="K18" s="245">
        <v>148</v>
      </c>
      <c r="L18" s="245">
        <v>959</v>
      </c>
    </row>
    <row r="19" spans="1:12" x14ac:dyDescent="0.2">
      <c r="A19" s="250">
        <v>8</v>
      </c>
      <c r="B19" s="252" t="s">
        <v>829</v>
      </c>
      <c r="C19" s="81">
        <f>'AT-3'!F16</f>
        <v>1522</v>
      </c>
      <c r="D19" s="81">
        <f>'enrolment vs availed_PY'!G18+'enrolment vs availed_UPY'!G18</f>
        <v>80592</v>
      </c>
      <c r="E19" s="245">
        <v>860</v>
      </c>
      <c r="F19" s="245">
        <v>60807</v>
      </c>
      <c r="G19" s="245">
        <v>422</v>
      </c>
      <c r="H19" s="245">
        <v>50250</v>
      </c>
      <c r="I19" s="245">
        <v>246</v>
      </c>
      <c r="J19" s="245">
        <v>29768</v>
      </c>
      <c r="K19" s="245">
        <v>75</v>
      </c>
      <c r="L19" s="245">
        <v>1115</v>
      </c>
    </row>
    <row r="20" spans="1:12" x14ac:dyDescent="0.2">
      <c r="A20" s="250">
        <v>9</v>
      </c>
      <c r="B20" s="252" t="s">
        <v>830</v>
      </c>
      <c r="C20" s="81">
        <f>'AT-3'!F17</f>
        <v>4166</v>
      </c>
      <c r="D20" s="81">
        <f>'enrolment vs availed_PY'!G19+'enrolment vs availed_UPY'!G19</f>
        <v>589621</v>
      </c>
      <c r="E20" s="245">
        <v>3600</v>
      </c>
      <c r="F20" s="245">
        <v>287580</v>
      </c>
      <c r="G20" s="245">
        <v>1024</v>
      </c>
      <c r="H20" s="245">
        <v>27030</v>
      </c>
      <c r="I20" s="245">
        <v>519</v>
      </c>
      <c r="J20" s="245">
        <v>119139</v>
      </c>
      <c r="K20" s="245">
        <v>206</v>
      </c>
      <c r="L20" s="245">
        <v>546</v>
      </c>
    </row>
    <row r="21" spans="1:12" x14ac:dyDescent="0.2">
      <c r="A21" s="250">
        <v>10</v>
      </c>
      <c r="B21" s="252" t="s">
        <v>831</v>
      </c>
      <c r="C21" s="81">
        <f>'AT-3'!F18</f>
        <v>3045</v>
      </c>
      <c r="D21" s="81">
        <f>'enrolment vs availed_PY'!G20+'enrolment vs availed_UPY'!G20</f>
        <v>506058</v>
      </c>
      <c r="E21" s="245">
        <v>1885</v>
      </c>
      <c r="F21" s="245">
        <v>226575</v>
      </c>
      <c r="G21" s="245">
        <v>787</v>
      </c>
      <c r="H21" s="245">
        <v>35600</v>
      </c>
      <c r="I21" s="245">
        <v>411</v>
      </c>
      <c r="J21" s="245">
        <v>103020</v>
      </c>
      <c r="K21" s="245">
        <v>154</v>
      </c>
      <c r="L21" s="245">
        <v>753</v>
      </c>
    </row>
    <row r="22" spans="1:12" x14ac:dyDescent="0.2">
      <c r="A22" s="250">
        <v>11</v>
      </c>
      <c r="B22" s="252" t="s">
        <v>832</v>
      </c>
      <c r="C22" s="81">
        <f>'AT-3'!F19</f>
        <v>2256</v>
      </c>
      <c r="D22" s="81">
        <f>'enrolment vs availed_PY'!G21+'enrolment vs availed_UPY'!G21</f>
        <v>301309</v>
      </c>
      <c r="E22" s="245">
        <v>1691</v>
      </c>
      <c r="F22" s="245">
        <v>192607</v>
      </c>
      <c r="G22" s="245">
        <v>587</v>
      </c>
      <c r="H22" s="245">
        <v>26781</v>
      </c>
      <c r="I22" s="245">
        <v>320</v>
      </c>
      <c r="J22" s="245">
        <v>39008</v>
      </c>
      <c r="K22" s="245">
        <v>111</v>
      </c>
      <c r="L22" s="245">
        <v>542</v>
      </c>
    </row>
    <row r="23" spans="1:12" x14ac:dyDescent="0.2">
      <c r="A23" s="250">
        <v>12</v>
      </c>
      <c r="B23" s="252" t="s">
        <v>833</v>
      </c>
      <c r="C23" s="81">
        <f>'AT-3'!F20</f>
        <v>1978</v>
      </c>
      <c r="D23" s="81">
        <f>'enrolment vs availed_PY'!G22+'enrolment vs availed_UPY'!G22</f>
        <v>267129</v>
      </c>
      <c r="E23" s="245">
        <v>1128</v>
      </c>
      <c r="F23" s="245">
        <v>165244</v>
      </c>
      <c r="G23" s="245">
        <v>551</v>
      </c>
      <c r="H23" s="245">
        <v>55150</v>
      </c>
      <c r="I23" s="245">
        <v>304</v>
      </c>
      <c r="J23" s="245">
        <v>161913</v>
      </c>
      <c r="K23" s="245">
        <v>103</v>
      </c>
      <c r="L23" s="245">
        <v>1231</v>
      </c>
    </row>
    <row r="24" spans="1:12" x14ac:dyDescent="0.2">
      <c r="A24" s="250">
        <v>13</v>
      </c>
      <c r="B24" s="252" t="s">
        <v>834</v>
      </c>
      <c r="C24" s="81">
        <f>'AT-3'!F21</f>
        <v>3292</v>
      </c>
      <c r="D24" s="81">
        <f>'enrolment vs availed_PY'!G23+'enrolment vs availed_UPY'!G23</f>
        <v>702436</v>
      </c>
      <c r="E24" s="245">
        <v>1848</v>
      </c>
      <c r="F24" s="245">
        <v>282588</v>
      </c>
      <c r="G24" s="245">
        <v>814</v>
      </c>
      <c r="H24" s="245">
        <v>86176</v>
      </c>
      <c r="I24" s="245">
        <v>424</v>
      </c>
      <c r="J24" s="245">
        <v>146066</v>
      </c>
      <c r="K24" s="245">
        <v>160</v>
      </c>
      <c r="L24" s="245">
        <v>1978</v>
      </c>
    </row>
    <row r="25" spans="1:12" x14ac:dyDescent="0.2">
      <c r="A25" s="250">
        <v>14</v>
      </c>
      <c r="B25" s="252" t="s">
        <v>835</v>
      </c>
      <c r="C25" s="81">
        <f>'AT-3'!F22</f>
        <v>5866</v>
      </c>
      <c r="D25" s="81">
        <f>'enrolment vs availed_PY'!G24+'enrolment vs availed_UPY'!G24</f>
        <v>1269190</v>
      </c>
      <c r="E25" s="245">
        <v>2880</v>
      </c>
      <c r="F25" s="245">
        <v>958699</v>
      </c>
      <c r="G25" s="245">
        <v>1407</v>
      </c>
      <c r="H25" s="245">
        <v>51643</v>
      </c>
      <c r="I25" s="245">
        <v>693</v>
      </c>
      <c r="J25" s="245">
        <v>130322</v>
      </c>
      <c r="K25" s="245">
        <v>289</v>
      </c>
      <c r="L25" s="245">
        <v>1141</v>
      </c>
    </row>
    <row r="26" spans="1:12" x14ac:dyDescent="0.2">
      <c r="A26" s="250">
        <v>15</v>
      </c>
      <c r="B26" s="252" t="s">
        <v>836</v>
      </c>
      <c r="C26" s="81">
        <f>'AT-3'!F23</f>
        <v>5911</v>
      </c>
      <c r="D26" s="81">
        <f>'enrolment vs availed_PY'!G25+'enrolment vs availed_UPY'!G25</f>
        <v>718057</v>
      </c>
      <c r="E26" s="245">
        <v>5911</v>
      </c>
      <c r="F26" s="245">
        <v>505918</v>
      </c>
      <c r="G26" s="245">
        <v>1406</v>
      </c>
      <c r="H26" s="245">
        <v>78130</v>
      </c>
      <c r="I26" s="245">
        <v>693</v>
      </c>
      <c r="J26" s="245">
        <v>92383</v>
      </c>
      <c r="K26" s="245">
        <v>289</v>
      </c>
      <c r="L26" s="245">
        <v>1783</v>
      </c>
    </row>
    <row r="27" spans="1:12" x14ac:dyDescent="0.2">
      <c r="A27" s="250">
        <v>16</v>
      </c>
      <c r="B27" s="252" t="s">
        <v>837</v>
      </c>
      <c r="C27" s="81">
        <f>'AT-3'!F24</f>
        <v>6533</v>
      </c>
      <c r="D27" s="81">
        <f>'enrolment vs availed_PY'!G26+'enrolment vs availed_UPY'!G26</f>
        <v>665021</v>
      </c>
      <c r="E27" s="245">
        <v>4592</v>
      </c>
      <c r="F27" s="245">
        <v>389621</v>
      </c>
      <c r="G27" s="245">
        <v>2069</v>
      </c>
      <c r="H27" s="245">
        <v>69920</v>
      </c>
      <c r="I27" s="245">
        <v>994</v>
      </c>
      <c r="J27" s="245">
        <v>114543</v>
      </c>
      <c r="K27" s="245">
        <v>434</v>
      </c>
      <c r="L27" s="245">
        <v>1368</v>
      </c>
    </row>
    <row r="28" spans="1:12" x14ac:dyDescent="0.2">
      <c r="A28" s="250">
        <v>17</v>
      </c>
      <c r="B28" s="252" t="s">
        <v>838</v>
      </c>
      <c r="C28" s="81">
        <f>'AT-3'!F25</f>
        <v>4126</v>
      </c>
      <c r="D28" s="81">
        <f>'enrolment vs availed_PY'!G27+'enrolment vs availed_UPY'!G27</f>
        <v>637305</v>
      </c>
      <c r="E28" s="245">
        <v>3061</v>
      </c>
      <c r="F28" s="245">
        <v>325140</v>
      </c>
      <c r="G28" s="245">
        <v>1016</v>
      </c>
      <c r="H28" s="245">
        <v>51887</v>
      </c>
      <c r="I28" s="245">
        <v>516</v>
      </c>
      <c r="J28" s="245">
        <v>30467</v>
      </c>
      <c r="K28" s="245">
        <v>204</v>
      </c>
      <c r="L28" s="245">
        <v>1148</v>
      </c>
    </row>
    <row r="29" spans="1:12" x14ac:dyDescent="0.2">
      <c r="A29" s="250">
        <v>18</v>
      </c>
      <c r="B29" s="252" t="s">
        <v>839</v>
      </c>
      <c r="C29" s="81">
        <f>'AT-3'!F26</f>
        <v>5899</v>
      </c>
      <c r="D29" s="81">
        <f>'enrolment vs availed_PY'!G28+'enrolment vs availed_UPY'!G28</f>
        <v>967303</v>
      </c>
      <c r="E29" s="245">
        <v>3287</v>
      </c>
      <c r="F29" s="245">
        <v>502695</v>
      </c>
      <c r="G29" s="245">
        <v>1410</v>
      </c>
      <c r="H29" s="245">
        <v>39770</v>
      </c>
      <c r="I29" s="245">
        <v>695</v>
      </c>
      <c r="J29" s="245">
        <v>124944</v>
      </c>
      <c r="K29" s="245">
        <v>290</v>
      </c>
      <c r="L29" s="245">
        <v>855</v>
      </c>
    </row>
    <row r="30" spans="1:12" x14ac:dyDescent="0.2">
      <c r="A30" s="250">
        <v>19</v>
      </c>
      <c r="B30" s="252" t="s">
        <v>840</v>
      </c>
      <c r="C30" s="81">
        <f>'AT-3'!F27</f>
        <v>6223</v>
      </c>
      <c r="D30" s="81">
        <f>'enrolment vs availed_PY'!G29+'enrolment vs availed_UPY'!G29</f>
        <v>1109793</v>
      </c>
      <c r="E30" s="245">
        <v>3410</v>
      </c>
      <c r="F30" s="245">
        <v>464527</v>
      </c>
      <c r="G30" s="245">
        <v>1476</v>
      </c>
      <c r="H30" s="245">
        <v>44988</v>
      </c>
      <c r="I30" s="245">
        <v>725</v>
      </c>
      <c r="J30" s="245">
        <v>23170</v>
      </c>
      <c r="K30" s="245">
        <v>305</v>
      </c>
      <c r="L30" s="245">
        <v>228</v>
      </c>
    </row>
    <row r="31" spans="1:12" x14ac:dyDescent="0.2">
      <c r="A31" s="250">
        <v>20</v>
      </c>
      <c r="B31" s="252" t="s">
        <v>841</v>
      </c>
      <c r="C31" s="81">
        <f>'AT-3'!F28</f>
        <v>4387</v>
      </c>
      <c r="D31" s="81">
        <f>'enrolment vs availed_PY'!G30+'enrolment vs availed_UPY'!G30</f>
        <v>477300</v>
      </c>
      <c r="E31" s="245">
        <v>3121</v>
      </c>
      <c r="F31" s="245">
        <v>228147</v>
      </c>
      <c r="G31" s="245">
        <v>1065</v>
      </c>
      <c r="H31" s="245">
        <v>85982</v>
      </c>
      <c r="I31" s="245">
        <v>538</v>
      </c>
      <c r="J31" s="245">
        <v>45960</v>
      </c>
      <c r="K31" s="245">
        <v>215</v>
      </c>
      <c r="L31" s="245">
        <v>1976</v>
      </c>
    </row>
    <row r="32" spans="1:12" x14ac:dyDescent="0.2">
      <c r="A32" s="250">
        <v>21</v>
      </c>
      <c r="B32" s="252" t="s">
        <v>842</v>
      </c>
      <c r="C32" s="81">
        <f>'AT-3'!F29</f>
        <v>806</v>
      </c>
      <c r="D32" s="81">
        <f>'enrolment vs availed_PY'!G31+'enrolment vs availed_UPY'!G31</f>
        <v>121853</v>
      </c>
      <c r="E32" s="245">
        <v>264</v>
      </c>
      <c r="F32" s="245">
        <v>50468</v>
      </c>
      <c r="G32" s="245">
        <v>262</v>
      </c>
      <c r="H32" s="245">
        <v>40293</v>
      </c>
      <c r="I32" s="245">
        <v>173</v>
      </c>
      <c r="J32" s="245">
        <v>25223</v>
      </c>
      <c r="K32" s="245">
        <v>40</v>
      </c>
      <c r="L32" s="245">
        <v>874</v>
      </c>
    </row>
    <row r="33" spans="1:12" x14ac:dyDescent="0.2">
      <c r="A33" s="250">
        <v>22</v>
      </c>
      <c r="B33" s="252" t="s">
        <v>843</v>
      </c>
      <c r="C33" s="81">
        <f>'AT-3'!F30</f>
        <v>1691</v>
      </c>
      <c r="D33" s="81">
        <f>'enrolment vs availed_PY'!G32+'enrolment vs availed_UPY'!G32</f>
        <v>307675</v>
      </c>
      <c r="E33" s="245">
        <v>1145</v>
      </c>
      <c r="F33" s="245">
        <v>175869</v>
      </c>
      <c r="G33" s="245">
        <v>1025</v>
      </c>
      <c r="H33" s="245">
        <v>391270</v>
      </c>
      <c r="I33" s="245">
        <v>724</v>
      </c>
      <c r="J33" s="245">
        <v>81936</v>
      </c>
      <c r="K33" s="245">
        <v>614</v>
      </c>
      <c r="L33" s="245">
        <v>1432</v>
      </c>
    </row>
    <row r="34" spans="1:12" x14ac:dyDescent="0.2">
      <c r="A34" s="250">
        <v>23</v>
      </c>
      <c r="B34" s="252" t="s">
        <v>844</v>
      </c>
      <c r="C34" s="81">
        <f>'AT-3'!F31</f>
        <v>2336</v>
      </c>
      <c r="D34" s="81">
        <f>'enrolment vs availed_PY'!G33+'enrolment vs availed_UPY'!G33</f>
        <v>166951</v>
      </c>
      <c r="E34" s="245">
        <v>1480</v>
      </c>
      <c r="F34" s="245">
        <v>95802</v>
      </c>
      <c r="G34" s="245">
        <v>1200</v>
      </c>
      <c r="H34" s="245">
        <v>50480</v>
      </c>
      <c r="I34" s="245">
        <v>995</v>
      </c>
      <c r="J34" s="245">
        <v>44569</v>
      </c>
      <c r="K34" s="245">
        <v>394</v>
      </c>
      <c r="L34" s="245">
        <v>535</v>
      </c>
    </row>
    <row r="35" spans="1:12" x14ac:dyDescent="0.2">
      <c r="A35" s="253">
        <v>24</v>
      </c>
      <c r="B35" s="252" t="s">
        <v>845</v>
      </c>
      <c r="C35" s="81">
        <f>'AT-3'!F32</f>
        <v>0</v>
      </c>
      <c r="D35" s="81">
        <f>'enrolment vs availed_PY'!G34+'enrolment vs availed_UPY'!G34</f>
        <v>0</v>
      </c>
      <c r="E35" s="245">
        <v>0</v>
      </c>
      <c r="F35" s="245">
        <v>0</v>
      </c>
      <c r="G35" s="245">
        <v>0</v>
      </c>
      <c r="H35" s="245">
        <v>0</v>
      </c>
      <c r="I35" s="245">
        <v>0</v>
      </c>
      <c r="J35" s="245">
        <v>0</v>
      </c>
      <c r="K35" s="245">
        <f>'AT-3'!N32</f>
        <v>0</v>
      </c>
      <c r="L35" s="245">
        <f>'enrolment vs availed_PY'!O34+'enrolment vs availed_UPY'!O34</f>
        <v>0</v>
      </c>
    </row>
    <row r="36" spans="1:12" x14ac:dyDescent="0.2">
      <c r="A36" s="822" t="s">
        <v>16</v>
      </c>
      <c r="B36" s="823"/>
      <c r="C36" s="495">
        <f t="shared" ref="C36:L36" si="0">SUM(C12:C35)</f>
        <v>83690</v>
      </c>
      <c r="D36" s="495">
        <f t="shared" si="0"/>
        <v>11922163</v>
      </c>
      <c r="E36" s="495">
        <f t="shared" si="0"/>
        <v>55046</v>
      </c>
      <c r="F36" s="495">
        <f t="shared" si="0"/>
        <v>6089145</v>
      </c>
      <c r="G36" s="495">
        <f t="shared" si="0"/>
        <v>23558</v>
      </c>
      <c r="H36" s="495">
        <f t="shared" si="0"/>
        <v>1468103</v>
      </c>
      <c r="I36" s="495">
        <f t="shared" si="0"/>
        <v>12189</v>
      </c>
      <c r="J36" s="495">
        <f t="shared" si="0"/>
        <v>1655360</v>
      </c>
      <c r="K36" s="495">
        <f t="shared" si="0"/>
        <v>5126</v>
      </c>
      <c r="L36" s="495">
        <f t="shared" si="0"/>
        <v>22789</v>
      </c>
    </row>
    <row r="37" spans="1:12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15.75" x14ac:dyDescent="0.25">
      <c r="B38" s="85"/>
      <c r="C38" s="85"/>
      <c r="D38" s="85"/>
      <c r="E38" s="85"/>
      <c r="F38" s="85"/>
      <c r="G38" s="85"/>
      <c r="H38" s="85"/>
      <c r="I38" s="115"/>
      <c r="J38" s="115"/>
      <c r="K38" s="74"/>
      <c r="L38" s="74"/>
    </row>
    <row r="39" spans="1:12" ht="15.75" x14ac:dyDescent="0.25">
      <c r="B39" s="85"/>
      <c r="C39" s="85"/>
      <c r="D39" s="85"/>
      <c r="E39" s="85"/>
      <c r="F39" s="85"/>
      <c r="G39" s="85"/>
      <c r="H39" s="85"/>
      <c r="I39" s="115"/>
      <c r="J39" s="115"/>
      <c r="K39" s="74"/>
      <c r="L39" s="74"/>
    </row>
    <row r="40" spans="1:12" ht="15.75" customHeight="1" x14ac:dyDescent="0.2">
      <c r="A40" s="10" t="s">
        <v>1114</v>
      </c>
      <c r="B40" s="115"/>
      <c r="C40" s="115"/>
      <c r="D40" s="115"/>
      <c r="E40" s="936" t="s">
        <v>1120</v>
      </c>
      <c r="F40" s="936"/>
      <c r="G40" s="936"/>
      <c r="H40" s="115"/>
      <c r="I40" s="749" t="s">
        <v>1116</v>
      </c>
      <c r="J40" s="749"/>
      <c r="K40" s="749"/>
      <c r="L40" s="749"/>
    </row>
    <row r="41" spans="1:12" ht="15.6" customHeight="1" x14ac:dyDescent="0.2">
      <c r="A41" s="115"/>
      <c r="B41" s="115"/>
      <c r="C41" s="115"/>
      <c r="D41" s="115"/>
      <c r="E41" s="936" t="s">
        <v>1121</v>
      </c>
      <c r="F41" s="936"/>
      <c r="G41" s="936"/>
      <c r="H41" s="115"/>
      <c r="I41" s="832" t="s">
        <v>1115</v>
      </c>
      <c r="J41" s="832"/>
      <c r="K41" s="832"/>
      <c r="L41" s="832"/>
    </row>
    <row r="42" spans="1:12" x14ac:dyDescent="0.2">
      <c r="A42" s="74"/>
      <c r="B42" s="74"/>
      <c r="C42" s="74"/>
      <c r="D42" s="74"/>
      <c r="E42" s="936" t="s">
        <v>1122</v>
      </c>
      <c r="F42" s="936"/>
      <c r="G42" s="936"/>
      <c r="I42" s="651"/>
      <c r="J42" s="651"/>
      <c r="K42" s="651"/>
      <c r="L42" s="27"/>
    </row>
    <row r="43" spans="1:12" x14ac:dyDescent="0.2">
      <c r="I43" s="27"/>
      <c r="J43" s="27"/>
      <c r="K43" s="27"/>
    </row>
  </sheetData>
  <mergeCells count="18">
    <mergeCell ref="B9:B10"/>
    <mergeCell ref="A9:A10"/>
    <mergeCell ref="C9:C10"/>
    <mergeCell ref="E40:G40"/>
    <mergeCell ref="E41:G41"/>
    <mergeCell ref="E42:G42"/>
    <mergeCell ref="K1:L1"/>
    <mergeCell ref="I40:L40"/>
    <mergeCell ref="I41:L41"/>
    <mergeCell ref="G9:H9"/>
    <mergeCell ref="A2:H2"/>
    <mergeCell ref="A3:H3"/>
    <mergeCell ref="A5:L5"/>
    <mergeCell ref="D9:D10"/>
    <mergeCell ref="E9:F9"/>
    <mergeCell ref="I9:J9"/>
    <mergeCell ref="K9:L9"/>
    <mergeCell ref="A36:B36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4"/>
  <sheetViews>
    <sheetView view="pageBreakPreview" zoomScaleNormal="100" zoomScaleSheetLayoutView="100" workbookViewId="0">
      <selection activeCell="H38" sqref="H38"/>
    </sheetView>
  </sheetViews>
  <sheetFormatPr defaultColWidth="8.85546875" defaultRowHeight="12.75" x14ac:dyDescent="0.2"/>
  <cols>
    <col min="1" max="1" width="11.140625" style="74" customWidth="1"/>
    <col min="2" max="2" width="19.140625" style="74" customWidth="1"/>
    <col min="3" max="3" width="20.5703125" style="74" customWidth="1"/>
    <col min="4" max="4" width="22.28515625" style="74" customWidth="1"/>
    <col min="5" max="5" width="25.42578125" style="74" customWidth="1"/>
    <col min="6" max="6" width="27.42578125" style="74" customWidth="1"/>
    <col min="7" max="16384" width="8.85546875" style="74"/>
  </cols>
  <sheetData>
    <row r="1" spans="1:7" ht="12.75" customHeight="1" x14ac:dyDescent="0.2">
      <c r="D1" s="218"/>
      <c r="E1" s="218"/>
      <c r="F1" s="219" t="s">
        <v>94</v>
      </c>
    </row>
    <row r="2" spans="1:7" ht="15" customHeight="1" x14ac:dyDescent="0.25">
      <c r="B2" s="979" t="s">
        <v>0</v>
      </c>
      <c r="C2" s="979"/>
      <c r="D2" s="979"/>
      <c r="E2" s="979"/>
      <c r="F2" s="979"/>
    </row>
    <row r="3" spans="1:7" ht="20.25" x14ac:dyDescent="0.3">
      <c r="B3" s="800" t="s">
        <v>663</v>
      </c>
      <c r="C3" s="800"/>
      <c r="D3" s="800"/>
      <c r="E3" s="800"/>
      <c r="F3" s="800"/>
    </row>
    <row r="4" spans="1:7" ht="11.25" customHeight="1" x14ac:dyDescent="0.2"/>
    <row r="5" spans="1:7" x14ac:dyDescent="0.2">
      <c r="A5" s="983" t="s">
        <v>455</v>
      </c>
      <c r="B5" s="983"/>
      <c r="C5" s="983"/>
      <c r="D5" s="983"/>
      <c r="E5" s="983"/>
      <c r="F5" s="983"/>
    </row>
    <row r="6" spans="1:7" ht="8.4499999999999993" customHeight="1" x14ac:dyDescent="0.25">
      <c r="A6" s="76"/>
      <c r="B6" s="76"/>
      <c r="C6" s="76"/>
      <c r="D6" s="76"/>
      <c r="E6" s="76"/>
      <c r="F6" s="76"/>
    </row>
    <row r="7" spans="1:7" ht="18" customHeight="1" x14ac:dyDescent="0.2">
      <c r="A7" s="27" t="s">
        <v>870</v>
      </c>
      <c r="B7" s="27"/>
    </row>
    <row r="8" spans="1:7" ht="18" hidden="1" customHeight="1" x14ac:dyDescent="0.25">
      <c r="A8" s="77" t="s">
        <v>1</v>
      </c>
    </row>
    <row r="9" spans="1:7" ht="30.6" customHeight="1" x14ac:dyDescent="0.2">
      <c r="A9" s="980" t="s">
        <v>2</v>
      </c>
      <c r="B9" s="980" t="s">
        <v>3</v>
      </c>
      <c r="C9" s="984" t="s">
        <v>451</v>
      </c>
      <c r="D9" s="985"/>
      <c r="E9" s="984" t="s">
        <v>454</v>
      </c>
      <c r="F9" s="985"/>
    </row>
    <row r="10" spans="1:7" s="86" customFormat="1" ht="25.5" x14ac:dyDescent="0.2">
      <c r="A10" s="980"/>
      <c r="B10" s="980"/>
      <c r="C10" s="311" t="s">
        <v>452</v>
      </c>
      <c r="D10" s="311" t="s">
        <v>453</v>
      </c>
      <c r="E10" s="311" t="s">
        <v>452</v>
      </c>
      <c r="F10" s="311" t="s">
        <v>453</v>
      </c>
      <c r="G10" s="102"/>
    </row>
    <row r="11" spans="1:7" s="137" customFormat="1" x14ac:dyDescent="0.2">
      <c r="A11" s="136">
        <v>1</v>
      </c>
      <c r="B11" s="136">
        <v>2</v>
      </c>
      <c r="C11" s="136">
        <v>3</v>
      </c>
      <c r="D11" s="136">
        <v>4</v>
      </c>
      <c r="E11" s="136">
        <v>5</v>
      </c>
      <c r="F11" s="136">
        <v>6</v>
      </c>
    </row>
    <row r="12" spans="1:7" x14ac:dyDescent="0.2">
      <c r="A12" s="250">
        <v>1</v>
      </c>
      <c r="B12" s="252" t="s">
        <v>822</v>
      </c>
      <c r="C12" s="81">
        <v>1336</v>
      </c>
      <c r="D12" s="81">
        <v>1336</v>
      </c>
      <c r="E12" s="81">
        <v>296</v>
      </c>
      <c r="F12" s="81">
        <v>296</v>
      </c>
    </row>
    <row r="13" spans="1:7" x14ac:dyDescent="0.2">
      <c r="A13" s="250">
        <v>2</v>
      </c>
      <c r="B13" s="252" t="s">
        <v>823</v>
      </c>
      <c r="C13" s="81">
        <v>4037</v>
      </c>
      <c r="D13" s="81">
        <v>4037</v>
      </c>
      <c r="E13" s="81">
        <v>929</v>
      </c>
      <c r="F13" s="81">
        <v>929</v>
      </c>
    </row>
    <row r="14" spans="1:7" x14ac:dyDescent="0.2">
      <c r="A14" s="250">
        <v>3</v>
      </c>
      <c r="B14" s="252" t="s">
        <v>824</v>
      </c>
      <c r="C14" s="81">
        <v>3056</v>
      </c>
      <c r="D14" s="81">
        <v>3056</v>
      </c>
      <c r="E14" s="81">
        <v>773</v>
      </c>
      <c r="F14" s="81">
        <v>773</v>
      </c>
    </row>
    <row r="15" spans="1:7" x14ac:dyDescent="0.2">
      <c r="A15" s="250">
        <v>4</v>
      </c>
      <c r="B15" s="252" t="s">
        <v>825</v>
      </c>
      <c r="C15" s="81">
        <v>3868</v>
      </c>
      <c r="D15" s="81">
        <v>3868</v>
      </c>
      <c r="E15" s="81">
        <v>850</v>
      </c>
      <c r="F15" s="81">
        <v>850</v>
      </c>
    </row>
    <row r="16" spans="1:7" x14ac:dyDescent="0.2">
      <c r="A16" s="250">
        <v>5</v>
      </c>
      <c r="B16" s="252" t="s">
        <v>826</v>
      </c>
      <c r="C16" s="81">
        <v>2579</v>
      </c>
      <c r="D16" s="81">
        <v>2579</v>
      </c>
      <c r="E16" s="81">
        <v>678</v>
      </c>
      <c r="F16" s="81">
        <v>678</v>
      </c>
    </row>
    <row r="17" spans="1:6" x14ac:dyDescent="0.2">
      <c r="A17" s="250">
        <v>6</v>
      </c>
      <c r="B17" s="252" t="s">
        <v>827</v>
      </c>
      <c r="C17" s="81">
        <v>1876</v>
      </c>
      <c r="D17" s="81">
        <v>1876</v>
      </c>
      <c r="E17" s="81">
        <v>355</v>
      </c>
      <c r="F17" s="81">
        <v>355</v>
      </c>
    </row>
    <row r="18" spans="1:6" x14ac:dyDescent="0.2">
      <c r="A18" s="250">
        <v>7</v>
      </c>
      <c r="B18" s="252" t="s">
        <v>828</v>
      </c>
      <c r="C18" s="81">
        <v>2516</v>
      </c>
      <c r="D18" s="81">
        <v>2516</v>
      </c>
      <c r="E18" s="81">
        <v>504</v>
      </c>
      <c r="F18" s="81">
        <v>504</v>
      </c>
    </row>
    <row r="19" spans="1:6" x14ac:dyDescent="0.2">
      <c r="A19" s="250">
        <v>8</v>
      </c>
      <c r="B19" s="252" t="s">
        <v>829</v>
      </c>
      <c r="C19" s="81">
        <v>1322</v>
      </c>
      <c r="D19" s="81">
        <v>1322</v>
      </c>
      <c r="E19" s="81">
        <v>200</v>
      </c>
      <c r="F19" s="81">
        <v>200</v>
      </c>
    </row>
    <row r="20" spans="1:6" x14ac:dyDescent="0.2">
      <c r="A20" s="250">
        <v>9</v>
      </c>
      <c r="B20" s="252" t="s">
        <v>830</v>
      </c>
      <c r="C20" s="81">
        <v>3320</v>
      </c>
      <c r="D20" s="81">
        <v>3320</v>
      </c>
      <c r="E20" s="81">
        <v>846</v>
      </c>
      <c r="F20" s="81">
        <v>846</v>
      </c>
    </row>
    <row r="21" spans="1:6" x14ac:dyDescent="0.2">
      <c r="A21" s="250">
        <v>10</v>
      </c>
      <c r="B21" s="252" t="s">
        <v>831</v>
      </c>
      <c r="C21" s="81">
        <v>2372</v>
      </c>
      <c r="D21" s="81">
        <v>2372</v>
      </c>
      <c r="E21" s="81">
        <v>673</v>
      </c>
      <c r="F21" s="81">
        <v>673</v>
      </c>
    </row>
    <row r="22" spans="1:6" x14ac:dyDescent="0.2">
      <c r="A22" s="250">
        <v>11</v>
      </c>
      <c r="B22" s="252" t="s">
        <v>832</v>
      </c>
      <c r="C22" s="81">
        <v>1843</v>
      </c>
      <c r="D22" s="81">
        <v>1843</v>
      </c>
      <c r="E22" s="81">
        <v>413</v>
      </c>
      <c r="F22" s="81">
        <v>413</v>
      </c>
    </row>
    <row r="23" spans="1:6" x14ac:dyDescent="0.2">
      <c r="A23" s="250">
        <v>12</v>
      </c>
      <c r="B23" s="252" t="s">
        <v>833</v>
      </c>
      <c r="C23" s="81">
        <v>1469</v>
      </c>
      <c r="D23" s="81">
        <v>1469</v>
      </c>
      <c r="E23" s="81">
        <v>509</v>
      </c>
      <c r="F23" s="81">
        <v>509</v>
      </c>
    </row>
    <row r="24" spans="1:6" x14ac:dyDescent="0.2">
      <c r="A24" s="250">
        <v>13</v>
      </c>
      <c r="B24" s="252" t="s">
        <v>834</v>
      </c>
      <c r="C24" s="81">
        <v>2616</v>
      </c>
      <c r="D24" s="81">
        <v>2616</v>
      </c>
      <c r="E24" s="81">
        <v>676</v>
      </c>
      <c r="F24" s="81">
        <v>676</v>
      </c>
    </row>
    <row r="25" spans="1:6" x14ac:dyDescent="0.2">
      <c r="A25" s="250">
        <v>14</v>
      </c>
      <c r="B25" s="252" t="s">
        <v>835</v>
      </c>
      <c r="C25" s="81">
        <v>4705</v>
      </c>
      <c r="D25" s="81">
        <v>4705</v>
      </c>
      <c r="E25" s="81">
        <v>1161</v>
      </c>
      <c r="F25" s="81">
        <v>1161</v>
      </c>
    </row>
    <row r="26" spans="1:6" x14ac:dyDescent="0.2">
      <c r="A26" s="250">
        <v>15</v>
      </c>
      <c r="B26" s="252" t="s">
        <v>836</v>
      </c>
      <c r="C26" s="81">
        <v>4749</v>
      </c>
      <c r="D26" s="81">
        <v>4749</v>
      </c>
      <c r="E26" s="81">
        <v>1162</v>
      </c>
      <c r="F26" s="81">
        <v>1162</v>
      </c>
    </row>
    <row r="27" spans="1:6" x14ac:dyDescent="0.2">
      <c r="A27" s="250">
        <v>16</v>
      </c>
      <c r="B27" s="252" t="s">
        <v>837</v>
      </c>
      <c r="C27" s="81">
        <v>5389</v>
      </c>
      <c r="D27" s="81">
        <v>5389</v>
      </c>
      <c r="E27" s="81">
        <v>1144</v>
      </c>
      <c r="F27" s="81">
        <v>1144</v>
      </c>
    </row>
    <row r="28" spans="1:6" x14ac:dyDescent="0.2">
      <c r="A28" s="250">
        <v>17</v>
      </c>
      <c r="B28" s="252" t="s">
        <v>838</v>
      </c>
      <c r="C28" s="81">
        <v>3349</v>
      </c>
      <c r="D28" s="81">
        <v>3349</v>
      </c>
      <c r="E28" s="81">
        <v>777</v>
      </c>
      <c r="F28" s="81">
        <v>777</v>
      </c>
    </row>
    <row r="29" spans="1:6" x14ac:dyDescent="0.2">
      <c r="A29" s="250">
        <v>18</v>
      </c>
      <c r="B29" s="252" t="s">
        <v>839</v>
      </c>
      <c r="C29" s="81">
        <v>4593</v>
      </c>
      <c r="D29" s="81">
        <v>4593</v>
      </c>
      <c r="E29" s="81">
        <v>1306</v>
      </c>
      <c r="F29" s="81">
        <v>1306</v>
      </c>
    </row>
    <row r="30" spans="1:6" x14ac:dyDescent="0.2">
      <c r="A30" s="250">
        <v>19</v>
      </c>
      <c r="B30" s="252" t="s">
        <v>840</v>
      </c>
      <c r="C30" s="81">
        <v>4997</v>
      </c>
      <c r="D30" s="81">
        <v>4997</v>
      </c>
      <c r="E30" s="81">
        <v>1226</v>
      </c>
      <c r="F30" s="81">
        <v>1226</v>
      </c>
    </row>
    <row r="31" spans="1:6" x14ac:dyDescent="0.2">
      <c r="A31" s="250">
        <v>20</v>
      </c>
      <c r="B31" s="252" t="s">
        <v>841</v>
      </c>
      <c r="C31" s="81">
        <v>3549</v>
      </c>
      <c r="D31" s="81">
        <v>3549</v>
      </c>
      <c r="E31" s="81">
        <v>838</v>
      </c>
      <c r="F31" s="81">
        <v>838</v>
      </c>
    </row>
    <row r="32" spans="1:6" x14ac:dyDescent="0.2">
      <c r="A32" s="250">
        <v>21</v>
      </c>
      <c r="B32" s="252" t="s">
        <v>842</v>
      </c>
      <c r="C32" s="81">
        <v>685</v>
      </c>
      <c r="D32" s="81">
        <v>685</v>
      </c>
      <c r="E32" s="81">
        <v>121</v>
      </c>
      <c r="F32" s="81">
        <v>121</v>
      </c>
    </row>
    <row r="33" spans="1:8" x14ac:dyDescent="0.2">
      <c r="A33" s="250">
        <v>22</v>
      </c>
      <c r="B33" s="252" t="s">
        <v>843</v>
      </c>
      <c r="C33" s="81">
        <v>1386</v>
      </c>
      <c r="D33" s="81">
        <v>1386</v>
      </c>
      <c r="E33" s="81">
        <v>305</v>
      </c>
      <c r="F33" s="81">
        <v>305</v>
      </c>
    </row>
    <row r="34" spans="1:8" x14ac:dyDescent="0.2">
      <c r="A34" s="250">
        <v>23</v>
      </c>
      <c r="B34" s="252" t="s">
        <v>844</v>
      </c>
      <c r="C34" s="81">
        <v>1924</v>
      </c>
      <c r="D34" s="81">
        <v>1924</v>
      </c>
      <c r="E34" s="81">
        <v>412</v>
      </c>
      <c r="F34" s="81">
        <v>412</v>
      </c>
    </row>
    <row r="35" spans="1:8" x14ac:dyDescent="0.2">
      <c r="A35" s="253">
        <v>24</v>
      </c>
      <c r="B35" s="252" t="s">
        <v>845</v>
      </c>
      <c r="C35" s="81">
        <v>0</v>
      </c>
      <c r="D35" s="81">
        <v>0</v>
      </c>
      <c r="E35" s="81">
        <v>0</v>
      </c>
      <c r="F35" s="81">
        <v>0</v>
      </c>
    </row>
    <row r="36" spans="1:8" x14ac:dyDescent="0.2">
      <c r="A36" s="822" t="s">
        <v>16</v>
      </c>
      <c r="B36" s="823"/>
      <c r="C36" s="495">
        <f>SUM(C12:C35)</f>
        <v>67536</v>
      </c>
      <c r="D36" s="495">
        <f>SUM(D12:D35)</f>
        <v>67536</v>
      </c>
      <c r="E36" s="495">
        <f>SUM(E12:E35)</f>
        <v>16154</v>
      </c>
      <c r="F36" s="495">
        <f>SUM(F12:F35)</f>
        <v>16154</v>
      </c>
    </row>
    <row r="37" spans="1:8" x14ac:dyDescent="0.2">
      <c r="A37" s="83"/>
      <c r="B37" s="84"/>
      <c r="C37" s="84"/>
      <c r="D37" s="84"/>
      <c r="E37" s="84"/>
      <c r="F37" s="84"/>
    </row>
    <row r="38" spans="1:8" x14ac:dyDescent="0.2">
      <c r="C38" s="74" t="s">
        <v>11</v>
      </c>
    </row>
    <row r="40" spans="1:8" ht="15.75" customHeight="1" x14ac:dyDescent="0.2">
      <c r="A40" s="10" t="s">
        <v>1114</v>
      </c>
      <c r="B40" s="10"/>
      <c r="C40" s="936" t="s">
        <v>1120</v>
      </c>
      <c r="D40" s="936"/>
      <c r="E40" s="749" t="s">
        <v>1116</v>
      </c>
      <c r="F40" s="749"/>
      <c r="G40" s="27"/>
      <c r="H40" s="27"/>
    </row>
    <row r="41" spans="1:8" ht="15.6" customHeight="1" x14ac:dyDescent="0.2">
      <c r="A41" s="10"/>
      <c r="B41" s="10"/>
      <c r="C41" s="936" t="s">
        <v>1121</v>
      </c>
      <c r="D41" s="936"/>
      <c r="E41" s="832" t="s">
        <v>1115</v>
      </c>
      <c r="F41" s="832"/>
      <c r="G41" s="660"/>
      <c r="H41" s="660"/>
    </row>
    <row r="42" spans="1:8" x14ac:dyDescent="0.2">
      <c r="A42" s="10"/>
      <c r="B42" s="10"/>
      <c r="C42" s="936" t="s">
        <v>1122</v>
      </c>
      <c r="D42" s="936"/>
      <c r="E42" s="10"/>
      <c r="F42" s="10"/>
      <c r="G42" s="10"/>
    </row>
    <row r="43" spans="1:8" x14ac:dyDescent="0.2">
      <c r="A43" s="10"/>
      <c r="B43" s="10"/>
      <c r="C43" s="10"/>
      <c r="D43" s="10"/>
      <c r="E43" s="10"/>
      <c r="F43" s="10"/>
      <c r="G43" s="10"/>
    </row>
    <row r="44" spans="1:8" x14ac:dyDescent="0.2">
      <c r="A44" s="982"/>
      <c r="B44" s="982"/>
      <c r="C44" s="982"/>
      <c r="D44" s="982"/>
      <c r="E44" s="982"/>
      <c r="F44" s="982"/>
    </row>
  </sheetData>
  <mergeCells count="14">
    <mergeCell ref="E41:F41"/>
    <mergeCell ref="A44:F44"/>
    <mergeCell ref="B3:F3"/>
    <mergeCell ref="B2:F2"/>
    <mergeCell ref="A5:F5"/>
    <mergeCell ref="C9:D9"/>
    <mergeCell ref="E9:F9"/>
    <mergeCell ref="A9:A10"/>
    <mergeCell ref="B9:B10"/>
    <mergeCell ref="A36:B36"/>
    <mergeCell ref="E40:F40"/>
    <mergeCell ref="C40:D40"/>
    <mergeCell ref="C41:D41"/>
    <mergeCell ref="C42:D4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9"/>
  <sheetViews>
    <sheetView zoomScale="85" zoomScaleNormal="85" zoomScaleSheetLayoutView="100" workbookViewId="0">
      <selection activeCell="E45" sqref="E45:F47"/>
    </sheetView>
  </sheetViews>
  <sheetFormatPr defaultRowHeight="12.75" x14ac:dyDescent="0.2"/>
  <cols>
    <col min="1" max="1" width="7.5703125" customWidth="1"/>
    <col min="2" max="2" width="14.425781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74"/>
      <c r="B1" s="74"/>
      <c r="C1" s="74"/>
      <c r="D1" s="905"/>
      <c r="E1" s="905"/>
      <c r="F1" s="32"/>
      <c r="G1" s="905" t="s">
        <v>457</v>
      </c>
      <c r="H1" s="905"/>
      <c r="I1" s="905"/>
      <c r="J1" s="905"/>
      <c r="K1" s="87"/>
      <c r="L1" s="74"/>
      <c r="M1" s="74"/>
    </row>
    <row r="2" spans="1:13" ht="15.75" x14ac:dyDescent="0.25">
      <c r="A2" s="979" t="s">
        <v>0</v>
      </c>
      <c r="B2" s="979"/>
      <c r="C2" s="979"/>
      <c r="D2" s="979"/>
      <c r="E2" s="979"/>
      <c r="F2" s="979"/>
      <c r="G2" s="979"/>
      <c r="H2" s="979"/>
      <c r="I2" s="979"/>
      <c r="J2" s="979"/>
      <c r="K2" s="74"/>
      <c r="L2" s="74"/>
      <c r="M2" s="74"/>
    </row>
    <row r="3" spans="1:13" ht="18" x14ac:dyDescent="0.25">
      <c r="A3" s="109"/>
      <c r="B3" s="109"/>
      <c r="C3" s="993" t="s">
        <v>663</v>
      </c>
      <c r="D3" s="993"/>
      <c r="E3" s="993"/>
      <c r="F3" s="993"/>
      <c r="G3" s="993"/>
      <c r="H3" s="993"/>
      <c r="I3" s="993"/>
      <c r="J3" s="109"/>
      <c r="K3" s="74"/>
      <c r="L3" s="74"/>
      <c r="M3" s="74"/>
    </row>
    <row r="4" spans="1:13" ht="15.75" x14ac:dyDescent="0.25">
      <c r="A4" s="801" t="s">
        <v>456</v>
      </c>
      <c r="B4" s="801"/>
      <c r="C4" s="801"/>
      <c r="D4" s="801"/>
      <c r="E4" s="801"/>
      <c r="F4" s="801"/>
      <c r="G4" s="801"/>
      <c r="H4" s="801"/>
      <c r="I4" s="801"/>
      <c r="J4" s="801"/>
      <c r="K4" s="74"/>
      <c r="L4" s="74"/>
      <c r="M4" s="74"/>
    </row>
    <row r="5" spans="1:13" ht="15.75" x14ac:dyDescent="0.25">
      <c r="A5" s="27" t="s">
        <v>870</v>
      </c>
      <c r="B5" s="27"/>
      <c r="C5" s="76"/>
      <c r="D5" s="76"/>
      <c r="E5" s="76"/>
      <c r="F5" s="76"/>
      <c r="G5" s="76"/>
      <c r="H5" s="76"/>
      <c r="I5" s="76"/>
      <c r="J5" s="76"/>
      <c r="K5" s="74"/>
      <c r="L5" s="74"/>
      <c r="M5" s="74"/>
    </row>
    <row r="6" spans="1:13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8" x14ac:dyDescent="0.25">
      <c r="A7" s="77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21.75" customHeight="1" x14ac:dyDescent="0.2">
      <c r="A8" s="987" t="s">
        <v>2</v>
      </c>
      <c r="B8" s="987" t="s">
        <v>3</v>
      </c>
      <c r="C8" s="989" t="s">
        <v>138</v>
      </c>
      <c r="D8" s="990"/>
      <c r="E8" s="990"/>
      <c r="F8" s="990"/>
      <c r="G8" s="990"/>
      <c r="H8" s="990"/>
      <c r="I8" s="990"/>
      <c r="J8" s="991"/>
      <c r="K8" s="74"/>
      <c r="L8" s="74"/>
      <c r="M8" s="74"/>
    </row>
    <row r="9" spans="1:13" ht="39.75" customHeight="1" x14ac:dyDescent="0.2">
      <c r="A9" s="988"/>
      <c r="B9" s="988"/>
      <c r="C9" s="311" t="s">
        <v>197</v>
      </c>
      <c r="D9" s="311" t="s">
        <v>118</v>
      </c>
      <c r="E9" s="311" t="s">
        <v>392</v>
      </c>
      <c r="F9" s="324" t="s">
        <v>164</v>
      </c>
      <c r="G9" s="324" t="s">
        <v>119</v>
      </c>
      <c r="H9" s="325" t="s">
        <v>196</v>
      </c>
      <c r="I9" s="325" t="s">
        <v>217</v>
      </c>
      <c r="J9" s="326" t="s">
        <v>16</v>
      </c>
      <c r="K9" s="86"/>
      <c r="L9" s="86"/>
      <c r="M9" s="86"/>
    </row>
    <row r="10" spans="1:13" s="10" customFormat="1" x14ac:dyDescent="0.2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80">
        <v>8</v>
      </c>
      <c r="I10" s="80">
        <v>9</v>
      </c>
      <c r="J10" s="79">
        <v>10</v>
      </c>
      <c r="K10" s="86"/>
      <c r="L10" s="86"/>
      <c r="M10" s="86"/>
    </row>
    <row r="11" spans="1:13" ht="14.25" x14ac:dyDescent="0.2">
      <c r="A11" s="494">
        <v>1</v>
      </c>
      <c r="B11" s="493" t="s">
        <v>822</v>
      </c>
      <c r="C11" s="496">
        <v>0</v>
      </c>
      <c r="D11" s="496">
        <v>1632</v>
      </c>
      <c r="E11" s="496">
        <v>0</v>
      </c>
      <c r="F11" s="496">
        <v>0</v>
      </c>
      <c r="G11" s="496">
        <v>0</v>
      </c>
      <c r="H11" s="497">
        <v>0</v>
      </c>
      <c r="I11" s="497">
        <v>0</v>
      </c>
      <c r="J11" s="498">
        <f t="shared" ref="J11:J34" si="0">SUM(C11:I11)</f>
        <v>1632</v>
      </c>
      <c r="K11" s="74"/>
      <c r="L11" s="74"/>
      <c r="M11" s="74"/>
    </row>
    <row r="12" spans="1:13" ht="14.25" x14ac:dyDescent="0.2">
      <c r="A12" s="494">
        <v>2</v>
      </c>
      <c r="B12" s="493" t="s">
        <v>823</v>
      </c>
      <c r="C12" s="496">
        <v>0</v>
      </c>
      <c r="D12" s="496">
        <v>4966</v>
      </c>
      <c r="E12" s="496">
        <v>0</v>
      </c>
      <c r="F12" s="496">
        <v>0</v>
      </c>
      <c r="G12" s="496">
        <v>0</v>
      </c>
      <c r="H12" s="497">
        <v>0</v>
      </c>
      <c r="I12" s="497">
        <v>0</v>
      </c>
      <c r="J12" s="498">
        <f t="shared" si="0"/>
        <v>4966</v>
      </c>
      <c r="K12" s="74"/>
      <c r="L12" s="74"/>
      <c r="M12" s="74"/>
    </row>
    <row r="13" spans="1:13" ht="14.25" x14ac:dyDescent="0.2">
      <c r="A13" s="494">
        <v>3</v>
      </c>
      <c r="B13" s="493" t="s">
        <v>824</v>
      </c>
      <c r="C13" s="496">
        <v>0</v>
      </c>
      <c r="D13" s="496">
        <v>3829</v>
      </c>
      <c r="E13" s="496">
        <v>0</v>
      </c>
      <c r="F13" s="496">
        <v>0</v>
      </c>
      <c r="G13" s="496">
        <v>0</v>
      </c>
      <c r="H13" s="497">
        <v>0</v>
      </c>
      <c r="I13" s="497">
        <v>0</v>
      </c>
      <c r="J13" s="498">
        <f t="shared" si="0"/>
        <v>3829</v>
      </c>
      <c r="K13" s="74"/>
      <c r="L13" s="74"/>
      <c r="M13" s="74"/>
    </row>
    <row r="14" spans="1:13" ht="14.25" x14ac:dyDescent="0.2">
      <c r="A14" s="494">
        <v>4</v>
      </c>
      <c r="B14" s="493" t="s">
        <v>825</v>
      </c>
      <c r="C14" s="496">
        <v>1827</v>
      </c>
      <c r="D14" s="496">
        <v>2891</v>
      </c>
      <c r="E14" s="496">
        <v>0</v>
      </c>
      <c r="F14" s="496">
        <v>0</v>
      </c>
      <c r="G14" s="496">
        <v>0</v>
      </c>
      <c r="H14" s="497">
        <v>0</v>
      </c>
      <c r="I14" s="497">
        <v>0</v>
      </c>
      <c r="J14" s="498">
        <f t="shared" si="0"/>
        <v>4718</v>
      </c>
      <c r="K14" s="74"/>
      <c r="L14" s="74"/>
      <c r="M14" s="74"/>
    </row>
    <row r="15" spans="1:13" ht="14.25" x14ac:dyDescent="0.2">
      <c r="A15" s="494">
        <v>5</v>
      </c>
      <c r="B15" s="493" t="s">
        <v>826</v>
      </c>
      <c r="C15" s="496">
        <v>145</v>
      </c>
      <c r="D15" s="496">
        <v>3112</v>
      </c>
      <c r="E15" s="496">
        <v>0</v>
      </c>
      <c r="F15" s="496">
        <v>0</v>
      </c>
      <c r="G15" s="496">
        <v>0</v>
      </c>
      <c r="H15" s="497">
        <v>0</v>
      </c>
      <c r="I15" s="497">
        <v>0</v>
      </c>
      <c r="J15" s="498">
        <f t="shared" si="0"/>
        <v>3257</v>
      </c>
      <c r="K15" s="74"/>
      <c r="L15" s="74"/>
      <c r="M15" s="74"/>
    </row>
    <row r="16" spans="1:13" ht="14.25" x14ac:dyDescent="0.2">
      <c r="A16" s="494">
        <v>6</v>
      </c>
      <c r="B16" s="493" t="s">
        <v>827</v>
      </c>
      <c r="C16" s="496">
        <v>0</v>
      </c>
      <c r="D16" s="496">
        <v>2231</v>
      </c>
      <c r="E16" s="496">
        <v>0</v>
      </c>
      <c r="F16" s="496">
        <v>0</v>
      </c>
      <c r="G16" s="496">
        <v>0</v>
      </c>
      <c r="H16" s="497">
        <v>0</v>
      </c>
      <c r="I16" s="497">
        <v>0</v>
      </c>
      <c r="J16" s="498">
        <f t="shared" si="0"/>
        <v>2231</v>
      </c>
      <c r="K16" s="74"/>
      <c r="L16" s="74"/>
      <c r="M16" s="74"/>
    </row>
    <row r="17" spans="1:13" ht="14.25" x14ac:dyDescent="0.2">
      <c r="A17" s="494">
        <v>7</v>
      </c>
      <c r="B17" s="493" t="s">
        <v>828</v>
      </c>
      <c r="C17" s="496">
        <v>173</v>
      </c>
      <c r="D17" s="496">
        <v>2847</v>
      </c>
      <c r="E17" s="496">
        <v>0</v>
      </c>
      <c r="F17" s="496">
        <v>0</v>
      </c>
      <c r="G17" s="496">
        <v>0</v>
      </c>
      <c r="H17" s="497">
        <v>0</v>
      </c>
      <c r="I17" s="497">
        <v>0</v>
      </c>
      <c r="J17" s="498">
        <f t="shared" si="0"/>
        <v>3020</v>
      </c>
      <c r="K17" s="74"/>
      <c r="L17" s="74"/>
      <c r="M17" s="74"/>
    </row>
    <row r="18" spans="1:13" ht="14.25" x14ac:dyDescent="0.2">
      <c r="A18" s="494">
        <v>8</v>
      </c>
      <c r="B18" s="493" t="s">
        <v>829</v>
      </c>
      <c r="C18" s="496">
        <v>0</v>
      </c>
      <c r="D18" s="496">
        <v>1522</v>
      </c>
      <c r="E18" s="496">
        <v>0</v>
      </c>
      <c r="F18" s="496">
        <v>0</v>
      </c>
      <c r="G18" s="496">
        <v>0</v>
      </c>
      <c r="H18" s="497">
        <v>0</v>
      </c>
      <c r="I18" s="497">
        <v>0</v>
      </c>
      <c r="J18" s="498">
        <f t="shared" si="0"/>
        <v>1522</v>
      </c>
      <c r="K18" s="74"/>
      <c r="L18" s="74"/>
      <c r="M18" s="74"/>
    </row>
    <row r="19" spans="1:13" ht="14.25" x14ac:dyDescent="0.2">
      <c r="A19" s="494">
        <v>9</v>
      </c>
      <c r="B19" s="493" t="s">
        <v>830</v>
      </c>
      <c r="C19" s="496">
        <v>74</v>
      </c>
      <c r="D19" s="496">
        <v>4092</v>
      </c>
      <c r="E19" s="496">
        <v>0</v>
      </c>
      <c r="F19" s="496">
        <v>0</v>
      </c>
      <c r="G19" s="496">
        <v>0</v>
      </c>
      <c r="H19" s="497">
        <v>0</v>
      </c>
      <c r="I19" s="497">
        <v>0</v>
      </c>
      <c r="J19" s="498">
        <f t="shared" si="0"/>
        <v>4166</v>
      </c>
      <c r="K19" s="74"/>
      <c r="L19" s="74"/>
      <c r="M19" s="74"/>
    </row>
    <row r="20" spans="1:13" ht="14.25" x14ac:dyDescent="0.2">
      <c r="A20" s="494">
        <v>10</v>
      </c>
      <c r="B20" s="493" t="s">
        <v>831</v>
      </c>
      <c r="C20" s="496">
        <v>166</v>
      </c>
      <c r="D20" s="496">
        <v>2826</v>
      </c>
      <c r="E20" s="496">
        <v>0</v>
      </c>
      <c r="F20" s="496">
        <v>0</v>
      </c>
      <c r="G20" s="496">
        <v>53</v>
      </c>
      <c r="H20" s="497">
        <v>0</v>
      </c>
      <c r="I20" s="497">
        <v>0</v>
      </c>
      <c r="J20" s="498">
        <f t="shared" si="0"/>
        <v>3045</v>
      </c>
      <c r="K20" s="74"/>
      <c r="L20" s="74"/>
      <c r="M20" s="74"/>
    </row>
    <row r="21" spans="1:13" ht="14.25" x14ac:dyDescent="0.2">
      <c r="A21" s="494">
        <v>11</v>
      </c>
      <c r="B21" s="493" t="s">
        <v>832</v>
      </c>
      <c r="C21" s="496">
        <v>0</v>
      </c>
      <c r="D21" s="496">
        <v>2256</v>
      </c>
      <c r="E21" s="496">
        <v>0</v>
      </c>
      <c r="F21" s="496">
        <v>0</v>
      </c>
      <c r="G21" s="496">
        <v>0</v>
      </c>
      <c r="H21" s="497">
        <v>0</v>
      </c>
      <c r="I21" s="497">
        <v>0</v>
      </c>
      <c r="J21" s="498">
        <f t="shared" si="0"/>
        <v>2256</v>
      </c>
      <c r="K21" s="74"/>
      <c r="L21" s="74"/>
      <c r="M21" s="74"/>
    </row>
    <row r="22" spans="1:13" ht="14.25" x14ac:dyDescent="0.2">
      <c r="A22" s="494">
        <v>12</v>
      </c>
      <c r="B22" s="493" t="s">
        <v>833</v>
      </c>
      <c r="C22" s="496">
        <v>250</v>
      </c>
      <c r="D22" s="496">
        <v>883</v>
      </c>
      <c r="E22" s="496">
        <v>0</v>
      </c>
      <c r="F22" s="496">
        <v>0</v>
      </c>
      <c r="G22" s="496">
        <v>845</v>
      </c>
      <c r="H22" s="497">
        <v>0</v>
      </c>
      <c r="I22" s="497">
        <v>0</v>
      </c>
      <c r="J22" s="498">
        <f t="shared" si="0"/>
        <v>1978</v>
      </c>
      <c r="K22" s="74"/>
      <c r="L22" s="74"/>
      <c r="M22" s="74"/>
    </row>
    <row r="23" spans="1:13" ht="14.25" x14ac:dyDescent="0.2">
      <c r="A23" s="494">
        <v>13</v>
      </c>
      <c r="B23" s="493" t="s">
        <v>834</v>
      </c>
      <c r="C23" s="496">
        <v>0</v>
      </c>
      <c r="D23" s="496">
        <v>3292</v>
      </c>
      <c r="E23" s="496">
        <v>0</v>
      </c>
      <c r="F23" s="496">
        <v>0</v>
      </c>
      <c r="G23" s="496">
        <v>0</v>
      </c>
      <c r="H23" s="497">
        <v>0</v>
      </c>
      <c r="I23" s="497">
        <v>0</v>
      </c>
      <c r="J23" s="498">
        <f t="shared" si="0"/>
        <v>3292</v>
      </c>
      <c r="K23" s="74"/>
      <c r="L23" s="74"/>
      <c r="M23" s="74"/>
    </row>
    <row r="24" spans="1:13" ht="14.25" x14ac:dyDescent="0.2">
      <c r="A24" s="494">
        <v>14</v>
      </c>
      <c r="B24" s="493" t="s">
        <v>835</v>
      </c>
      <c r="C24" s="496">
        <v>0</v>
      </c>
      <c r="D24" s="496">
        <v>5866</v>
      </c>
      <c r="E24" s="496">
        <v>0</v>
      </c>
      <c r="F24" s="496">
        <v>0</v>
      </c>
      <c r="G24" s="496">
        <v>0</v>
      </c>
      <c r="H24" s="497">
        <v>0</v>
      </c>
      <c r="I24" s="497">
        <v>0</v>
      </c>
      <c r="J24" s="498">
        <f t="shared" si="0"/>
        <v>5866</v>
      </c>
      <c r="K24" s="74"/>
      <c r="L24" s="74"/>
      <c r="M24" s="74"/>
    </row>
    <row r="25" spans="1:13" ht="14.25" x14ac:dyDescent="0.2">
      <c r="A25" s="494">
        <v>15</v>
      </c>
      <c r="B25" s="493" t="s">
        <v>836</v>
      </c>
      <c r="C25" s="496">
        <v>0</v>
      </c>
      <c r="D25" s="496">
        <v>5911</v>
      </c>
      <c r="E25" s="496">
        <v>0</v>
      </c>
      <c r="F25" s="496">
        <v>0</v>
      </c>
      <c r="G25" s="496">
        <v>0</v>
      </c>
      <c r="H25" s="497">
        <v>0</v>
      </c>
      <c r="I25" s="497">
        <v>0</v>
      </c>
      <c r="J25" s="498">
        <f t="shared" si="0"/>
        <v>5911</v>
      </c>
      <c r="K25" s="74"/>
      <c r="L25" s="74"/>
      <c r="M25" s="74"/>
    </row>
    <row r="26" spans="1:13" ht="14.25" x14ac:dyDescent="0.2">
      <c r="A26" s="494">
        <v>16</v>
      </c>
      <c r="B26" s="493" t="s">
        <v>837</v>
      </c>
      <c r="C26" s="496">
        <v>0</v>
      </c>
      <c r="D26" s="496">
        <v>6533</v>
      </c>
      <c r="E26" s="496">
        <v>0</v>
      </c>
      <c r="F26" s="496">
        <v>0</v>
      </c>
      <c r="G26" s="496">
        <v>0</v>
      </c>
      <c r="H26" s="497">
        <v>0</v>
      </c>
      <c r="I26" s="497">
        <v>0</v>
      </c>
      <c r="J26" s="498">
        <f t="shared" si="0"/>
        <v>6533</v>
      </c>
      <c r="K26" s="74"/>
      <c r="L26" s="74"/>
      <c r="M26" s="74"/>
    </row>
    <row r="27" spans="1:13" ht="14.25" x14ac:dyDescent="0.2">
      <c r="A27" s="494">
        <v>17</v>
      </c>
      <c r="B27" s="493" t="s">
        <v>838</v>
      </c>
      <c r="C27" s="496">
        <v>0</v>
      </c>
      <c r="D27" s="496">
        <v>4126</v>
      </c>
      <c r="E27" s="496">
        <v>0</v>
      </c>
      <c r="F27" s="496">
        <v>0</v>
      </c>
      <c r="G27" s="496">
        <v>0</v>
      </c>
      <c r="H27" s="497">
        <v>0</v>
      </c>
      <c r="I27" s="497">
        <v>0</v>
      </c>
      <c r="J27" s="498">
        <f t="shared" si="0"/>
        <v>4126</v>
      </c>
      <c r="K27" s="74"/>
      <c r="L27" s="74"/>
      <c r="M27" s="74"/>
    </row>
    <row r="28" spans="1:13" ht="14.25" x14ac:dyDescent="0.2">
      <c r="A28" s="494">
        <v>18</v>
      </c>
      <c r="B28" s="493" t="s">
        <v>839</v>
      </c>
      <c r="C28" s="496">
        <v>0</v>
      </c>
      <c r="D28" s="496">
        <v>5837</v>
      </c>
      <c r="E28" s="496">
        <v>0</v>
      </c>
      <c r="F28" s="496">
        <v>0</v>
      </c>
      <c r="G28" s="496">
        <v>62</v>
      </c>
      <c r="H28" s="497">
        <v>0</v>
      </c>
      <c r="I28" s="497">
        <v>0</v>
      </c>
      <c r="J28" s="498">
        <f t="shared" si="0"/>
        <v>5899</v>
      </c>
      <c r="K28" s="74"/>
      <c r="L28" s="74"/>
      <c r="M28" s="74"/>
    </row>
    <row r="29" spans="1:13" ht="14.25" x14ac:dyDescent="0.2">
      <c r="A29" s="494">
        <v>19</v>
      </c>
      <c r="B29" s="493" t="s">
        <v>840</v>
      </c>
      <c r="C29" s="496">
        <v>0</v>
      </c>
      <c r="D29" s="496">
        <v>5606</v>
      </c>
      <c r="E29" s="496">
        <v>617</v>
      </c>
      <c r="F29" s="496">
        <v>0</v>
      </c>
      <c r="G29" s="496">
        <v>0</v>
      </c>
      <c r="H29" s="497">
        <v>0</v>
      </c>
      <c r="I29" s="497">
        <v>0</v>
      </c>
      <c r="J29" s="498">
        <f t="shared" si="0"/>
        <v>6223</v>
      </c>
      <c r="K29" s="74"/>
      <c r="L29" s="74"/>
      <c r="M29" s="74"/>
    </row>
    <row r="30" spans="1:13" ht="14.25" x14ac:dyDescent="0.2">
      <c r="A30" s="494">
        <v>20</v>
      </c>
      <c r="B30" s="493" t="s">
        <v>841</v>
      </c>
      <c r="C30" s="496">
        <v>0</v>
      </c>
      <c r="D30" s="496">
        <v>4387</v>
      </c>
      <c r="E30" s="496">
        <v>0</v>
      </c>
      <c r="F30" s="496">
        <v>0</v>
      </c>
      <c r="G30" s="496">
        <v>0</v>
      </c>
      <c r="H30" s="497">
        <v>0</v>
      </c>
      <c r="I30" s="497">
        <v>0</v>
      </c>
      <c r="J30" s="498">
        <f t="shared" si="0"/>
        <v>4387</v>
      </c>
      <c r="K30" s="74"/>
      <c r="L30" s="74"/>
      <c r="M30" s="74"/>
    </row>
    <row r="31" spans="1:13" ht="14.25" x14ac:dyDescent="0.2">
      <c r="A31" s="494">
        <v>21</v>
      </c>
      <c r="B31" s="493" t="s">
        <v>842</v>
      </c>
      <c r="C31" s="496">
        <v>0</v>
      </c>
      <c r="D31" s="496">
        <v>592</v>
      </c>
      <c r="E31" s="496">
        <v>214</v>
      </c>
      <c r="F31" s="496">
        <v>0</v>
      </c>
      <c r="G31" s="496">
        <v>0</v>
      </c>
      <c r="H31" s="497">
        <v>0</v>
      </c>
      <c r="I31" s="497">
        <v>0</v>
      </c>
      <c r="J31" s="498">
        <f t="shared" si="0"/>
        <v>806</v>
      </c>
      <c r="K31" s="74"/>
      <c r="L31" s="74"/>
      <c r="M31" s="74"/>
    </row>
    <row r="32" spans="1:13" ht="14.25" x14ac:dyDescent="0.2">
      <c r="A32" s="494">
        <v>22</v>
      </c>
      <c r="B32" s="493" t="s">
        <v>843</v>
      </c>
      <c r="C32" s="496">
        <v>15</v>
      </c>
      <c r="D32" s="496">
        <v>1676</v>
      </c>
      <c r="E32" s="496">
        <v>0</v>
      </c>
      <c r="F32" s="496">
        <v>0</v>
      </c>
      <c r="G32" s="496">
        <v>0</v>
      </c>
      <c r="H32" s="497">
        <v>0</v>
      </c>
      <c r="I32" s="497">
        <v>0</v>
      </c>
      <c r="J32" s="498">
        <f t="shared" si="0"/>
        <v>1691</v>
      </c>
      <c r="K32" s="74"/>
      <c r="L32" s="74"/>
      <c r="M32" s="74"/>
    </row>
    <row r="33" spans="1:13" ht="14.25" x14ac:dyDescent="0.2">
      <c r="A33" s="494">
        <v>23</v>
      </c>
      <c r="B33" s="493" t="s">
        <v>844</v>
      </c>
      <c r="C33" s="496">
        <v>0</v>
      </c>
      <c r="D33" s="496">
        <v>2336</v>
      </c>
      <c r="E33" s="496">
        <v>0</v>
      </c>
      <c r="F33" s="496">
        <v>0</v>
      </c>
      <c r="G33" s="496">
        <v>0</v>
      </c>
      <c r="H33" s="497">
        <v>0</v>
      </c>
      <c r="I33" s="497">
        <v>0</v>
      </c>
      <c r="J33" s="498">
        <f t="shared" si="0"/>
        <v>2336</v>
      </c>
      <c r="K33" s="74"/>
      <c r="L33" s="74"/>
      <c r="M33" s="74"/>
    </row>
    <row r="34" spans="1:13" ht="14.25" x14ac:dyDescent="0.2">
      <c r="A34" s="253">
        <v>24</v>
      </c>
      <c r="B34" s="493" t="s">
        <v>845</v>
      </c>
      <c r="C34" s="496">
        <v>0</v>
      </c>
      <c r="D34" s="496">
        <v>0</v>
      </c>
      <c r="E34" s="496">
        <v>0</v>
      </c>
      <c r="F34" s="496">
        <v>0</v>
      </c>
      <c r="G34" s="496">
        <v>0</v>
      </c>
      <c r="H34" s="497">
        <v>0</v>
      </c>
      <c r="I34" s="497">
        <v>0</v>
      </c>
      <c r="J34" s="498">
        <f t="shared" si="0"/>
        <v>0</v>
      </c>
      <c r="K34" s="74"/>
      <c r="L34" s="74"/>
      <c r="M34" s="74"/>
    </row>
    <row r="35" spans="1:13" ht="16.5" customHeight="1" x14ac:dyDescent="0.2">
      <c r="A35" s="717" t="s">
        <v>16</v>
      </c>
      <c r="B35" s="718"/>
      <c r="C35" s="499">
        <f t="shared" ref="C35:I35" si="1">SUM(C11:C34)</f>
        <v>2650</v>
      </c>
      <c r="D35" s="499">
        <f t="shared" si="1"/>
        <v>79249</v>
      </c>
      <c r="E35" s="499">
        <f t="shared" si="1"/>
        <v>831</v>
      </c>
      <c r="F35" s="499">
        <f t="shared" si="1"/>
        <v>0</v>
      </c>
      <c r="G35" s="499">
        <f t="shared" si="1"/>
        <v>960</v>
      </c>
      <c r="H35" s="500">
        <f t="shared" si="1"/>
        <v>0</v>
      </c>
      <c r="I35" s="500">
        <f t="shared" si="1"/>
        <v>0</v>
      </c>
      <c r="J35" s="501">
        <f>SUM(C35:I35)</f>
        <v>83690</v>
      </c>
      <c r="L35" s="74"/>
      <c r="M35" s="74"/>
    </row>
    <row r="36" spans="1:13" x14ac:dyDescent="0.2">
      <c r="A36" s="8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13" x14ac:dyDescent="0.2">
      <c r="A38" s="74" t="s">
        <v>120</v>
      </c>
      <c r="B38" s="74"/>
      <c r="C38" s="74"/>
      <c r="D38" s="74"/>
      <c r="E38" s="74"/>
      <c r="F38" s="74"/>
      <c r="G38" s="651"/>
      <c r="K38" s="74"/>
      <c r="L38" s="74"/>
      <c r="M38" s="74"/>
    </row>
    <row r="39" spans="1:13" x14ac:dyDescent="0.2">
      <c r="A39" s="74" t="s">
        <v>198</v>
      </c>
      <c r="B39" s="74"/>
      <c r="C39" s="74"/>
      <c r="D39" s="74"/>
      <c r="E39" s="74"/>
      <c r="F39" s="74"/>
      <c r="G39" s="651"/>
      <c r="K39" s="74"/>
      <c r="L39" s="74"/>
      <c r="M39" s="74"/>
    </row>
    <row r="40" spans="1:13" x14ac:dyDescent="0.2">
      <c r="A40" t="s">
        <v>121</v>
      </c>
      <c r="G40" s="651"/>
      <c r="H40" s="651"/>
      <c r="I40" s="651"/>
    </row>
    <row r="41" spans="1:13" x14ac:dyDescent="0.2">
      <c r="A41" s="986" t="s">
        <v>122</v>
      </c>
      <c r="B41" s="986"/>
      <c r="C41" s="986"/>
      <c r="D41" s="986"/>
      <c r="E41" s="432"/>
      <c r="F41" s="432"/>
      <c r="G41" s="27"/>
      <c r="H41" s="27"/>
      <c r="I41" s="27"/>
      <c r="J41" s="432"/>
      <c r="K41" s="986"/>
      <c r="L41" s="986"/>
      <c r="M41" s="986"/>
    </row>
    <row r="42" spans="1:13" x14ac:dyDescent="0.2">
      <c r="A42" s="992" t="s">
        <v>123</v>
      </c>
      <c r="B42" s="992"/>
      <c r="C42" s="992"/>
      <c r="D42" s="992"/>
      <c r="E42" s="74"/>
      <c r="F42" s="74"/>
      <c r="G42" s="74"/>
      <c r="H42" s="74"/>
      <c r="I42" s="74"/>
      <c r="J42" s="74"/>
      <c r="K42" s="74"/>
      <c r="L42" s="74"/>
      <c r="M42" s="74"/>
    </row>
    <row r="43" spans="1:13" x14ac:dyDescent="0.2">
      <c r="A43" s="114" t="s">
        <v>165</v>
      </c>
      <c r="B43" s="114"/>
      <c r="C43" s="114"/>
      <c r="D43" s="114"/>
      <c r="E43" s="74"/>
      <c r="F43" s="74"/>
      <c r="G43" s="74"/>
      <c r="H43" s="74"/>
      <c r="I43" s="74"/>
      <c r="J43" s="74"/>
      <c r="K43" s="74"/>
      <c r="L43" s="74"/>
      <c r="M43" s="74"/>
    </row>
    <row r="44" spans="1:13" x14ac:dyDescent="0.2">
      <c r="A44" s="114"/>
      <c r="B44" s="114"/>
      <c r="C44" s="114"/>
      <c r="D44" s="114"/>
      <c r="E44" s="74"/>
      <c r="F44" s="74"/>
      <c r="G44" s="74"/>
      <c r="H44" s="74"/>
      <c r="I44" s="74"/>
      <c r="J44" s="74"/>
      <c r="K44" s="74"/>
      <c r="L44" s="74"/>
      <c r="M44" s="74"/>
    </row>
    <row r="45" spans="1:13" ht="15.75" x14ac:dyDescent="0.25">
      <c r="A45" s="10" t="s">
        <v>1114</v>
      </c>
      <c r="B45" s="85"/>
      <c r="C45" s="85"/>
      <c r="D45" s="85"/>
      <c r="E45" s="936" t="s">
        <v>1120</v>
      </c>
      <c r="F45" s="936"/>
      <c r="G45" s="85"/>
      <c r="H45" s="832" t="s">
        <v>1116</v>
      </c>
      <c r="I45" s="832"/>
      <c r="J45" s="832"/>
      <c r="K45" s="115"/>
      <c r="L45" s="74"/>
      <c r="M45" s="74"/>
    </row>
    <row r="46" spans="1:13" ht="15.75" customHeight="1" x14ac:dyDescent="0.2">
      <c r="A46" s="115"/>
      <c r="B46" s="115"/>
      <c r="C46" s="115"/>
      <c r="D46" s="115"/>
      <c r="E46" s="936" t="s">
        <v>1121</v>
      </c>
      <c r="F46" s="936"/>
      <c r="G46" s="115"/>
      <c r="H46" s="832" t="s">
        <v>1115</v>
      </c>
      <c r="I46" s="832"/>
      <c r="J46" s="832"/>
      <c r="K46" s="74"/>
      <c r="L46" s="74"/>
      <c r="M46" s="74"/>
    </row>
    <row r="47" spans="1:13" ht="15.75" customHeight="1" x14ac:dyDescent="0.2">
      <c r="A47" s="115"/>
      <c r="B47" s="115"/>
      <c r="C47" s="115"/>
      <c r="D47" s="115"/>
      <c r="E47" s="936" t="s">
        <v>1122</v>
      </c>
      <c r="F47" s="936"/>
      <c r="G47" s="115"/>
      <c r="H47" s="115"/>
      <c r="I47" s="115"/>
      <c r="J47" s="115"/>
      <c r="K47" s="115"/>
      <c r="L47" s="74"/>
      <c r="M47" s="74"/>
    </row>
    <row r="48" spans="1:13" x14ac:dyDescent="0.2">
      <c r="A48" s="74"/>
      <c r="B48" s="74"/>
      <c r="C48" s="74"/>
      <c r="D48" s="74"/>
      <c r="E48" s="74"/>
      <c r="F48" s="74"/>
      <c r="G48" s="27"/>
      <c r="H48" s="27"/>
      <c r="I48" s="27"/>
      <c r="J48" s="27"/>
      <c r="K48" s="27"/>
      <c r="L48" s="27"/>
      <c r="M48" s="74"/>
    </row>
    <row r="49" spans="1:13" x14ac:dyDescent="0.2">
      <c r="A49" s="982"/>
      <c r="B49" s="982"/>
      <c r="C49" s="982"/>
      <c r="D49" s="982"/>
      <c r="E49" s="982"/>
      <c r="F49" s="982"/>
      <c r="G49" s="982"/>
      <c r="H49" s="982"/>
      <c r="I49" s="982"/>
      <c r="J49" s="982"/>
      <c r="K49" s="74"/>
      <c r="L49" s="74"/>
      <c r="M49" s="74"/>
    </row>
  </sheetData>
  <mergeCells count="18">
    <mergeCell ref="A49:J49"/>
    <mergeCell ref="A41:D41"/>
    <mergeCell ref="A42:D42"/>
    <mergeCell ref="D1:E1"/>
    <mergeCell ref="G1:J1"/>
    <mergeCell ref="A2:J2"/>
    <mergeCell ref="A4:J4"/>
    <mergeCell ref="C3:I3"/>
    <mergeCell ref="H45:J45"/>
    <mergeCell ref="H46:J46"/>
    <mergeCell ref="E45:F45"/>
    <mergeCell ref="E46:F46"/>
    <mergeCell ref="E47:F47"/>
    <mergeCell ref="K41:M41"/>
    <mergeCell ref="A8:A9"/>
    <mergeCell ref="B8:B9"/>
    <mergeCell ref="C8:J8"/>
    <mergeCell ref="A35:B3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44"/>
  <sheetViews>
    <sheetView zoomScale="80" zoomScaleNormal="80" zoomScaleSheetLayoutView="76" workbookViewId="0">
      <selection activeCell="H38" sqref="H38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905" t="s">
        <v>559</v>
      </c>
      <c r="M1" s="905"/>
      <c r="N1" s="87"/>
      <c r="O1" s="74"/>
      <c r="P1" s="74"/>
    </row>
    <row r="2" spans="1:26" ht="15.75" x14ac:dyDescent="0.25">
      <c r="A2" s="979" t="s">
        <v>0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74"/>
      <c r="O2" s="74"/>
      <c r="P2" s="74"/>
    </row>
    <row r="3" spans="1:26" ht="20.25" x14ac:dyDescent="0.3">
      <c r="A3" s="800" t="s">
        <v>663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74"/>
      <c r="O3" s="74"/>
      <c r="P3" s="74"/>
    </row>
    <row r="4" spans="1:26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6" ht="15.75" x14ac:dyDescent="0.25">
      <c r="A5" s="801" t="s">
        <v>558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74"/>
      <c r="O5" s="74"/>
      <c r="P5" s="74"/>
    </row>
    <row r="6" spans="1:26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26" x14ac:dyDescent="0.2">
      <c r="A7" s="27" t="s">
        <v>870</v>
      </c>
      <c r="B7" s="27"/>
      <c r="C7" s="24"/>
      <c r="D7" s="24"/>
      <c r="E7" s="2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6" ht="18" x14ac:dyDescent="0.25">
      <c r="A8" s="77"/>
      <c r="B8" s="77"/>
      <c r="C8" s="77"/>
      <c r="D8" s="77"/>
      <c r="E8" s="7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26" ht="19.899999999999999" customHeight="1" x14ac:dyDescent="0.2">
      <c r="A9" s="980" t="s">
        <v>2</v>
      </c>
      <c r="B9" s="980" t="s">
        <v>3</v>
      </c>
      <c r="C9" s="996" t="s">
        <v>118</v>
      </c>
      <c r="D9" s="996"/>
      <c r="E9" s="997"/>
      <c r="F9" s="995" t="s">
        <v>119</v>
      </c>
      <c r="G9" s="996"/>
      <c r="H9" s="996"/>
      <c r="I9" s="997"/>
      <c r="J9" s="995" t="s">
        <v>196</v>
      </c>
      <c r="K9" s="996"/>
      <c r="L9" s="996"/>
      <c r="M9" s="997"/>
      <c r="Y9" s="5"/>
      <c r="Z9" s="8"/>
    </row>
    <row r="10" spans="1:26" ht="45.75" customHeight="1" x14ac:dyDescent="0.2">
      <c r="A10" s="980"/>
      <c r="B10" s="980"/>
      <c r="C10" s="322" t="s">
        <v>394</v>
      </c>
      <c r="D10" s="323" t="s">
        <v>391</v>
      </c>
      <c r="E10" s="322" t="s">
        <v>199</v>
      </c>
      <c r="F10" s="323" t="s">
        <v>389</v>
      </c>
      <c r="G10" s="322" t="s">
        <v>390</v>
      </c>
      <c r="H10" s="323" t="s">
        <v>391</v>
      </c>
      <c r="I10" s="322" t="s">
        <v>199</v>
      </c>
      <c r="J10" s="323" t="s">
        <v>393</v>
      </c>
      <c r="K10" s="322" t="s">
        <v>390</v>
      </c>
      <c r="L10" s="323" t="s">
        <v>391</v>
      </c>
      <c r="M10" s="307" t="s">
        <v>199</v>
      </c>
    </row>
    <row r="11" spans="1:26" s="10" customFormat="1" x14ac:dyDescent="0.2">
      <c r="A11" s="311">
        <v>1</v>
      </c>
      <c r="B11" s="311">
        <v>2</v>
      </c>
      <c r="C11" s="311">
        <v>3</v>
      </c>
      <c r="D11" s="311">
        <v>4</v>
      </c>
      <c r="E11" s="311">
        <v>5</v>
      </c>
      <c r="F11" s="311">
        <v>6</v>
      </c>
      <c r="G11" s="311">
        <v>7</v>
      </c>
      <c r="H11" s="311">
        <v>8</v>
      </c>
      <c r="I11" s="311">
        <v>9</v>
      </c>
      <c r="J11" s="311">
        <v>10</v>
      </c>
      <c r="K11" s="311">
        <v>11</v>
      </c>
      <c r="L11" s="311">
        <v>12</v>
      </c>
      <c r="M11" s="311">
        <v>13</v>
      </c>
    </row>
    <row r="12" spans="1:26" ht="14.25" x14ac:dyDescent="0.2">
      <c r="A12" s="494">
        <v>1</v>
      </c>
      <c r="B12" s="493" t="s">
        <v>822</v>
      </c>
      <c r="C12" s="502">
        <v>1632</v>
      </c>
      <c r="D12" s="502">
        <v>1632</v>
      </c>
      <c r="E12" s="502">
        <v>175602</v>
      </c>
      <c r="F12" s="502">
        <v>0</v>
      </c>
      <c r="G12" s="502">
        <v>0</v>
      </c>
      <c r="H12" s="502">
        <v>0</v>
      </c>
      <c r="I12" s="502">
        <v>0</v>
      </c>
      <c r="J12" s="502">
        <v>0</v>
      </c>
      <c r="K12" s="502">
        <v>0</v>
      </c>
      <c r="L12" s="502">
        <v>0</v>
      </c>
      <c r="M12" s="502">
        <v>0</v>
      </c>
    </row>
    <row r="13" spans="1:26" ht="14.25" x14ac:dyDescent="0.2">
      <c r="A13" s="494">
        <v>2</v>
      </c>
      <c r="B13" s="493" t="s">
        <v>823</v>
      </c>
      <c r="C13" s="502">
        <v>4966</v>
      </c>
      <c r="D13" s="502">
        <v>4966</v>
      </c>
      <c r="E13" s="502">
        <v>467627</v>
      </c>
      <c r="F13" s="502">
        <v>0</v>
      </c>
      <c r="G13" s="502">
        <v>0</v>
      </c>
      <c r="H13" s="502">
        <v>0</v>
      </c>
      <c r="I13" s="502">
        <v>0</v>
      </c>
      <c r="J13" s="502">
        <v>0</v>
      </c>
      <c r="K13" s="502">
        <v>0</v>
      </c>
      <c r="L13" s="502">
        <v>0</v>
      </c>
      <c r="M13" s="502">
        <v>0</v>
      </c>
    </row>
    <row r="14" spans="1:26" ht="14.25" x14ac:dyDescent="0.2">
      <c r="A14" s="494">
        <v>3</v>
      </c>
      <c r="B14" s="493" t="s">
        <v>824</v>
      </c>
      <c r="C14" s="502">
        <v>3829</v>
      </c>
      <c r="D14" s="502">
        <v>3829</v>
      </c>
      <c r="E14" s="502">
        <v>494580</v>
      </c>
      <c r="F14" s="502">
        <v>0</v>
      </c>
      <c r="G14" s="502">
        <v>0</v>
      </c>
      <c r="H14" s="502">
        <v>0</v>
      </c>
      <c r="I14" s="502">
        <v>0</v>
      </c>
      <c r="J14" s="502">
        <v>0</v>
      </c>
      <c r="K14" s="502">
        <v>0</v>
      </c>
      <c r="L14" s="502">
        <v>0</v>
      </c>
      <c r="M14" s="502">
        <v>0</v>
      </c>
    </row>
    <row r="15" spans="1:26" ht="14.25" x14ac:dyDescent="0.2">
      <c r="A15" s="494">
        <v>4</v>
      </c>
      <c r="B15" s="493" t="s">
        <v>825</v>
      </c>
      <c r="C15" s="502">
        <v>2891</v>
      </c>
      <c r="D15" s="502">
        <v>2891</v>
      </c>
      <c r="E15" s="502">
        <v>527770</v>
      </c>
      <c r="F15" s="502">
        <v>0</v>
      </c>
      <c r="G15" s="502">
        <v>0</v>
      </c>
      <c r="H15" s="502">
        <v>0</v>
      </c>
      <c r="I15" s="502">
        <v>0</v>
      </c>
      <c r="J15" s="502">
        <v>0</v>
      </c>
      <c r="K15" s="502">
        <v>0</v>
      </c>
      <c r="L15" s="502">
        <v>0</v>
      </c>
      <c r="M15" s="502">
        <v>0</v>
      </c>
    </row>
    <row r="16" spans="1:26" ht="14.25" x14ac:dyDescent="0.2">
      <c r="A16" s="494">
        <v>5</v>
      </c>
      <c r="B16" s="493" t="s">
        <v>826</v>
      </c>
      <c r="C16" s="502">
        <v>3112</v>
      </c>
      <c r="D16" s="502">
        <v>3112</v>
      </c>
      <c r="E16" s="502">
        <v>393209</v>
      </c>
      <c r="F16" s="502">
        <v>0</v>
      </c>
      <c r="G16" s="502">
        <v>0</v>
      </c>
      <c r="H16" s="502">
        <v>0</v>
      </c>
      <c r="I16" s="502">
        <v>0</v>
      </c>
      <c r="J16" s="502">
        <v>0</v>
      </c>
      <c r="K16" s="502">
        <v>0</v>
      </c>
      <c r="L16" s="502">
        <v>0</v>
      </c>
      <c r="M16" s="502">
        <v>0</v>
      </c>
    </row>
    <row r="17" spans="1:13" ht="14.25" x14ac:dyDescent="0.2">
      <c r="A17" s="494">
        <v>6</v>
      </c>
      <c r="B17" s="493" t="s">
        <v>827</v>
      </c>
      <c r="C17" s="502">
        <v>2231</v>
      </c>
      <c r="D17" s="502">
        <v>2231</v>
      </c>
      <c r="E17" s="502">
        <v>204545</v>
      </c>
      <c r="F17" s="502">
        <v>0</v>
      </c>
      <c r="G17" s="502">
        <v>0</v>
      </c>
      <c r="H17" s="502">
        <v>0</v>
      </c>
      <c r="I17" s="502">
        <v>0</v>
      </c>
      <c r="J17" s="502">
        <v>0</v>
      </c>
      <c r="K17" s="502">
        <v>0</v>
      </c>
      <c r="L17" s="502">
        <v>0</v>
      </c>
      <c r="M17" s="502">
        <v>0</v>
      </c>
    </row>
    <row r="18" spans="1:13" ht="14.25" x14ac:dyDescent="0.2">
      <c r="A18" s="494">
        <v>7</v>
      </c>
      <c r="B18" s="493" t="s">
        <v>828</v>
      </c>
      <c r="C18" s="502">
        <v>2847</v>
      </c>
      <c r="D18" s="502">
        <v>2847</v>
      </c>
      <c r="E18" s="502">
        <v>506382</v>
      </c>
      <c r="F18" s="502">
        <v>0</v>
      </c>
      <c r="G18" s="502">
        <v>0</v>
      </c>
      <c r="H18" s="502">
        <v>0</v>
      </c>
      <c r="I18" s="502">
        <v>0</v>
      </c>
      <c r="J18" s="502">
        <v>0</v>
      </c>
      <c r="K18" s="502">
        <v>0</v>
      </c>
      <c r="L18" s="502">
        <v>0</v>
      </c>
      <c r="M18" s="502">
        <v>0</v>
      </c>
    </row>
    <row r="19" spans="1:13" ht="14.25" x14ac:dyDescent="0.2">
      <c r="A19" s="494">
        <v>8</v>
      </c>
      <c r="B19" s="493" t="s">
        <v>829</v>
      </c>
      <c r="C19" s="502">
        <v>1522</v>
      </c>
      <c r="D19" s="502">
        <v>1522</v>
      </c>
      <c r="E19" s="502">
        <v>78280</v>
      </c>
      <c r="F19" s="502">
        <v>0</v>
      </c>
      <c r="G19" s="502">
        <v>0</v>
      </c>
      <c r="H19" s="502">
        <v>0</v>
      </c>
      <c r="I19" s="502">
        <v>0</v>
      </c>
      <c r="J19" s="502">
        <v>0</v>
      </c>
      <c r="K19" s="502">
        <v>0</v>
      </c>
      <c r="L19" s="502">
        <v>0</v>
      </c>
      <c r="M19" s="502">
        <v>0</v>
      </c>
    </row>
    <row r="20" spans="1:13" ht="14.25" x14ac:dyDescent="0.2">
      <c r="A20" s="494">
        <v>9</v>
      </c>
      <c r="B20" s="493" t="s">
        <v>830</v>
      </c>
      <c r="C20" s="502">
        <v>4092</v>
      </c>
      <c r="D20" s="502">
        <v>4092</v>
      </c>
      <c r="E20" s="502">
        <v>518713</v>
      </c>
      <c r="F20" s="502">
        <v>0</v>
      </c>
      <c r="G20" s="502">
        <v>0</v>
      </c>
      <c r="H20" s="502">
        <v>0</v>
      </c>
      <c r="I20" s="502">
        <v>0</v>
      </c>
      <c r="J20" s="502">
        <v>0</v>
      </c>
      <c r="K20" s="502">
        <v>0</v>
      </c>
      <c r="L20" s="502">
        <v>0</v>
      </c>
      <c r="M20" s="502">
        <v>0</v>
      </c>
    </row>
    <row r="21" spans="1:13" ht="14.25" x14ac:dyDescent="0.2">
      <c r="A21" s="494">
        <v>10</v>
      </c>
      <c r="B21" s="493" t="s">
        <v>831</v>
      </c>
      <c r="C21" s="502">
        <v>2826</v>
      </c>
      <c r="D21" s="502">
        <v>2826</v>
      </c>
      <c r="E21" s="502">
        <v>467380</v>
      </c>
      <c r="F21" s="502">
        <v>26</v>
      </c>
      <c r="G21" s="502">
        <v>42</v>
      </c>
      <c r="H21" s="502">
        <v>53</v>
      </c>
      <c r="I21" s="502">
        <v>2836</v>
      </c>
      <c r="J21" s="502">
        <v>0</v>
      </c>
      <c r="K21" s="502">
        <v>0</v>
      </c>
      <c r="L21" s="502">
        <v>0</v>
      </c>
      <c r="M21" s="502">
        <v>0</v>
      </c>
    </row>
    <row r="22" spans="1:13" ht="14.25" x14ac:dyDescent="0.2">
      <c r="A22" s="494">
        <v>11</v>
      </c>
      <c r="B22" s="493" t="s">
        <v>832</v>
      </c>
      <c r="C22" s="502">
        <v>2256</v>
      </c>
      <c r="D22" s="502">
        <v>2256</v>
      </c>
      <c r="E22" s="502">
        <v>263755</v>
      </c>
      <c r="F22" s="502">
        <v>0</v>
      </c>
      <c r="G22" s="502">
        <v>0</v>
      </c>
      <c r="H22" s="502">
        <v>0</v>
      </c>
      <c r="I22" s="502">
        <v>0</v>
      </c>
      <c r="J22" s="502">
        <v>0</v>
      </c>
      <c r="K22" s="502">
        <v>0</v>
      </c>
      <c r="L22" s="502">
        <v>0</v>
      </c>
      <c r="M22" s="502">
        <v>0</v>
      </c>
    </row>
    <row r="23" spans="1:13" ht="14.25" x14ac:dyDescent="0.2">
      <c r="A23" s="494">
        <v>12</v>
      </c>
      <c r="B23" s="493" t="s">
        <v>833</v>
      </c>
      <c r="C23" s="502">
        <v>883</v>
      </c>
      <c r="D23" s="502">
        <v>883</v>
      </c>
      <c r="E23" s="502">
        <v>78460</v>
      </c>
      <c r="F23" s="502">
        <v>58</v>
      </c>
      <c r="G23" s="502">
        <v>147</v>
      </c>
      <c r="H23" s="502">
        <v>845</v>
      </c>
      <c r="I23" s="502">
        <v>148424</v>
      </c>
      <c r="J23" s="502">
        <v>0</v>
      </c>
      <c r="K23" s="502">
        <v>0</v>
      </c>
      <c r="L23" s="502">
        <v>0</v>
      </c>
      <c r="M23" s="502">
        <v>0</v>
      </c>
    </row>
    <row r="24" spans="1:13" ht="14.25" x14ac:dyDescent="0.2">
      <c r="A24" s="494">
        <v>13</v>
      </c>
      <c r="B24" s="493" t="s">
        <v>834</v>
      </c>
      <c r="C24" s="502">
        <v>3292</v>
      </c>
      <c r="D24" s="502">
        <v>3292</v>
      </c>
      <c r="E24" s="502">
        <v>605713</v>
      </c>
      <c r="F24" s="502">
        <v>0</v>
      </c>
      <c r="G24" s="502">
        <v>0</v>
      </c>
      <c r="H24" s="502">
        <v>0</v>
      </c>
      <c r="I24" s="502">
        <v>0</v>
      </c>
      <c r="J24" s="502">
        <v>0</v>
      </c>
      <c r="K24" s="502">
        <v>0</v>
      </c>
      <c r="L24" s="502">
        <v>0</v>
      </c>
      <c r="M24" s="502">
        <v>0</v>
      </c>
    </row>
    <row r="25" spans="1:13" ht="14.25" x14ac:dyDescent="0.2">
      <c r="A25" s="494">
        <v>14</v>
      </c>
      <c r="B25" s="493" t="s">
        <v>835</v>
      </c>
      <c r="C25" s="502">
        <v>5866</v>
      </c>
      <c r="D25" s="502">
        <v>5866</v>
      </c>
      <c r="E25" s="502">
        <v>1117236</v>
      </c>
      <c r="F25" s="502">
        <v>0</v>
      </c>
      <c r="G25" s="502">
        <v>0</v>
      </c>
      <c r="H25" s="502">
        <v>0</v>
      </c>
      <c r="I25" s="502">
        <v>0</v>
      </c>
      <c r="J25" s="502">
        <v>0</v>
      </c>
      <c r="K25" s="502">
        <v>0</v>
      </c>
      <c r="L25" s="502">
        <v>0</v>
      </c>
      <c r="M25" s="502">
        <v>0</v>
      </c>
    </row>
    <row r="26" spans="1:13" ht="14.25" x14ac:dyDescent="0.2">
      <c r="A26" s="494">
        <v>15</v>
      </c>
      <c r="B26" s="493" t="s">
        <v>836</v>
      </c>
      <c r="C26" s="502">
        <v>5911</v>
      </c>
      <c r="D26" s="502">
        <v>5911</v>
      </c>
      <c r="E26" s="502">
        <v>623562</v>
      </c>
      <c r="F26" s="502">
        <v>0</v>
      </c>
      <c r="G26" s="502">
        <v>0</v>
      </c>
      <c r="H26" s="502">
        <v>0</v>
      </c>
      <c r="I26" s="502">
        <v>0</v>
      </c>
      <c r="J26" s="502">
        <v>0</v>
      </c>
      <c r="K26" s="502">
        <v>0</v>
      </c>
      <c r="L26" s="502">
        <v>0</v>
      </c>
      <c r="M26" s="502">
        <v>0</v>
      </c>
    </row>
    <row r="27" spans="1:13" ht="14.25" x14ac:dyDescent="0.2">
      <c r="A27" s="494">
        <v>16</v>
      </c>
      <c r="B27" s="493" t="s">
        <v>837</v>
      </c>
      <c r="C27" s="502">
        <v>6533</v>
      </c>
      <c r="D27" s="502">
        <v>6533</v>
      </c>
      <c r="E27" s="502">
        <v>604948</v>
      </c>
      <c r="F27" s="502">
        <v>0</v>
      </c>
      <c r="G27" s="502">
        <v>0</v>
      </c>
      <c r="H27" s="502">
        <v>0</v>
      </c>
      <c r="I27" s="502">
        <v>0</v>
      </c>
      <c r="J27" s="502">
        <v>0</v>
      </c>
      <c r="K27" s="502">
        <v>0</v>
      </c>
      <c r="L27" s="502">
        <v>0</v>
      </c>
      <c r="M27" s="502">
        <v>0</v>
      </c>
    </row>
    <row r="28" spans="1:13" ht="14.25" x14ac:dyDescent="0.2">
      <c r="A28" s="494">
        <v>17</v>
      </c>
      <c r="B28" s="493" t="s">
        <v>838</v>
      </c>
      <c r="C28" s="502">
        <v>4126</v>
      </c>
      <c r="D28" s="502">
        <v>4126</v>
      </c>
      <c r="E28" s="502">
        <v>562418</v>
      </c>
      <c r="F28" s="502">
        <v>0</v>
      </c>
      <c r="G28" s="502">
        <v>0</v>
      </c>
      <c r="H28" s="502">
        <v>0</v>
      </c>
      <c r="I28" s="502">
        <v>0</v>
      </c>
      <c r="J28" s="502">
        <v>0</v>
      </c>
      <c r="K28" s="502">
        <v>0</v>
      </c>
      <c r="L28" s="502">
        <v>0</v>
      </c>
      <c r="M28" s="502">
        <v>0</v>
      </c>
    </row>
    <row r="29" spans="1:13" ht="14.25" x14ac:dyDescent="0.2">
      <c r="A29" s="494">
        <v>18</v>
      </c>
      <c r="B29" s="493" t="s">
        <v>839</v>
      </c>
      <c r="C29" s="502">
        <v>5837</v>
      </c>
      <c r="D29" s="502">
        <v>5837</v>
      </c>
      <c r="E29" s="502">
        <v>874631</v>
      </c>
      <c r="F29" s="502">
        <v>4</v>
      </c>
      <c r="G29" s="502">
        <v>5</v>
      </c>
      <c r="H29" s="502">
        <v>62</v>
      </c>
      <c r="I29" s="502">
        <v>18172</v>
      </c>
      <c r="J29" s="502">
        <v>0</v>
      </c>
      <c r="K29" s="502">
        <v>0</v>
      </c>
      <c r="L29" s="502">
        <v>0</v>
      </c>
      <c r="M29" s="502">
        <v>0</v>
      </c>
    </row>
    <row r="30" spans="1:13" ht="14.25" x14ac:dyDescent="0.2">
      <c r="A30" s="494">
        <v>19</v>
      </c>
      <c r="B30" s="493" t="s">
        <v>840</v>
      </c>
      <c r="C30" s="502">
        <v>5606</v>
      </c>
      <c r="D30" s="502">
        <v>5606</v>
      </c>
      <c r="E30" s="502">
        <v>1028721</v>
      </c>
      <c r="F30" s="502">
        <v>0</v>
      </c>
      <c r="G30" s="502">
        <v>0</v>
      </c>
      <c r="H30" s="502">
        <v>0</v>
      </c>
      <c r="I30" s="502">
        <v>0</v>
      </c>
      <c r="J30" s="502">
        <v>0</v>
      </c>
      <c r="K30" s="502">
        <v>0</v>
      </c>
      <c r="L30" s="502">
        <v>0</v>
      </c>
      <c r="M30" s="502">
        <v>0</v>
      </c>
    </row>
    <row r="31" spans="1:13" ht="14.25" x14ac:dyDescent="0.2">
      <c r="A31" s="494">
        <v>20</v>
      </c>
      <c r="B31" s="493" t="s">
        <v>841</v>
      </c>
      <c r="C31" s="502">
        <v>4387</v>
      </c>
      <c r="D31" s="502">
        <v>4387</v>
      </c>
      <c r="E31" s="502">
        <v>442389</v>
      </c>
      <c r="F31" s="502">
        <v>0</v>
      </c>
      <c r="G31" s="502">
        <v>0</v>
      </c>
      <c r="H31" s="502">
        <v>0</v>
      </c>
      <c r="I31" s="502">
        <v>0</v>
      </c>
      <c r="J31" s="502">
        <v>0</v>
      </c>
      <c r="K31" s="502">
        <v>0</v>
      </c>
      <c r="L31" s="502">
        <v>0</v>
      </c>
      <c r="M31" s="502">
        <v>0</v>
      </c>
    </row>
    <row r="32" spans="1:13" ht="14.25" x14ac:dyDescent="0.2">
      <c r="A32" s="494">
        <v>21</v>
      </c>
      <c r="B32" s="493" t="s">
        <v>842</v>
      </c>
      <c r="C32" s="502">
        <v>592</v>
      </c>
      <c r="D32" s="502">
        <v>592</v>
      </c>
      <c r="E32" s="502">
        <v>110205</v>
      </c>
      <c r="F32" s="502">
        <v>0</v>
      </c>
      <c r="G32" s="502">
        <v>0</v>
      </c>
      <c r="H32" s="502">
        <v>0</v>
      </c>
      <c r="I32" s="502">
        <v>0</v>
      </c>
      <c r="J32" s="502">
        <v>0</v>
      </c>
      <c r="K32" s="502">
        <v>0</v>
      </c>
      <c r="L32" s="502">
        <v>0</v>
      </c>
      <c r="M32" s="502">
        <v>0</v>
      </c>
    </row>
    <row r="33" spans="1:16" ht="14.25" x14ac:dyDescent="0.2">
      <c r="A33" s="494">
        <v>22</v>
      </c>
      <c r="B33" s="493" t="s">
        <v>843</v>
      </c>
      <c r="C33" s="502">
        <v>1676</v>
      </c>
      <c r="D33" s="502">
        <v>1676</v>
      </c>
      <c r="E33" s="502">
        <v>261032</v>
      </c>
      <c r="F33" s="502">
        <v>0</v>
      </c>
      <c r="G33" s="502">
        <v>0</v>
      </c>
      <c r="H33" s="502">
        <v>0</v>
      </c>
      <c r="I33" s="502">
        <v>0</v>
      </c>
      <c r="J33" s="502">
        <v>0</v>
      </c>
      <c r="K33" s="502">
        <v>0</v>
      </c>
      <c r="L33" s="502">
        <v>0</v>
      </c>
      <c r="M33" s="502">
        <v>0</v>
      </c>
    </row>
    <row r="34" spans="1:16" ht="14.25" x14ac:dyDescent="0.2">
      <c r="A34" s="494">
        <v>23</v>
      </c>
      <c r="B34" s="493" t="s">
        <v>844</v>
      </c>
      <c r="C34" s="502">
        <v>2336</v>
      </c>
      <c r="D34" s="502">
        <v>2336</v>
      </c>
      <c r="E34" s="502">
        <v>152352</v>
      </c>
      <c r="F34" s="502">
        <v>0</v>
      </c>
      <c r="G34" s="502">
        <v>0</v>
      </c>
      <c r="H34" s="502">
        <v>0</v>
      </c>
      <c r="I34" s="502">
        <v>0</v>
      </c>
      <c r="J34" s="502">
        <v>0</v>
      </c>
      <c r="K34" s="502">
        <v>0</v>
      </c>
      <c r="L34" s="502">
        <v>0</v>
      </c>
      <c r="M34" s="502">
        <v>0</v>
      </c>
    </row>
    <row r="35" spans="1:16" ht="14.25" x14ac:dyDescent="0.2">
      <c r="A35" s="253">
        <v>24</v>
      </c>
      <c r="B35" s="493" t="s">
        <v>845</v>
      </c>
      <c r="C35" s="502">
        <v>0</v>
      </c>
      <c r="D35" s="502">
        <v>0</v>
      </c>
      <c r="E35" s="502">
        <v>0</v>
      </c>
      <c r="F35" s="502">
        <v>0</v>
      </c>
      <c r="G35" s="502">
        <v>0</v>
      </c>
      <c r="H35" s="502">
        <v>0</v>
      </c>
      <c r="I35" s="502">
        <v>0</v>
      </c>
      <c r="J35" s="502">
        <v>0</v>
      </c>
      <c r="K35" s="502">
        <v>0</v>
      </c>
      <c r="L35" s="502">
        <v>0</v>
      </c>
      <c r="M35" s="502">
        <v>0</v>
      </c>
    </row>
    <row r="36" spans="1:16" ht="15" x14ac:dyDescent="0.2">
      <c r="A36" s="717" t="s">
        <v>16</v>
      </c>
      <c r="B36" s="718"/>
      <c r="C36" s="503">
        <f t="shared" ref="C36:M36" si="0">SUM(C12:C35)</f>
        <v>79249</v>
      </c>
      <c r="D36" s="503">
        <f t="shared" si="0"/>
        <v>79249</v>
      </c>
      <c r="E36" s="503">
        <f t="shared" si="0"/>
        <v>10559510</v>
      </c>
      <c r="F36" s="503">
        <f t="shared" si="0"/>
        <v>88</v>
      </c>
      <c r="G36" s="503">
        <f t="shared" si="0"/>
        <v>194</v>
      </c>
      <c r="H36" s="503">
        <f t="shared" si="0"/>
        <v>960</v>
      </c>
      <c r="I36" s="503">
        <f t="shared" si="0"/>
        <v>169432</v>
      </c>
      <c r="J36" s="503">
        <f t="shared" si="0"/>
        <v>0</v>
      </c>
      <c r="K36" s="503">
        <f t="shared" si="0"/>
        <v>0</v>
      </c>
      <c r="L36" s="503">
        <f t="shared" si="0"/>
        <v>0</v>
      </c>
      <c r="M36" s="503">
        <f t="shared" si="0"/>
        <v>0</v>
      </c>
    </row>
    <row r="37" spans="1:16" ht="15" x14ac:dyDescent="0.2">
      <c r="A37" s="687"/>
      <c r="B37" s="687"/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</row>
    <row r="38" spans="1:16" ht="15" x14ac:dyDescent="0.2">
      <c r="A38" s="687"/>
      <c r="B38" s="687"/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</row>
    <row r="39" spans="1:16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5.75" x14ac:dyDescent="0.25">
      <c r="A40" s="10" t="s">
        <v>1114</v>
      </c>
      <c r="B40" s="85"/>
      <c r="C40" s="85"/>
      <c r="D40" s="85"/>
      <c r="E40" s="85"/>
      <c r="F40" s="85"/>
      <c r="G40" s="85"/>
      <c r="H40" s="85"/>
      <c r="I40" s="85"/>
      <c r="J40" s="85"/>
      <c r="K40" s="994"/>
      <c r="L40" s="994"/>
      <c r="M40" s="994"/>
      <c r="N40" s="115"/>
      <c r="O40" s="74"/>
      <c r="P40" s="74"/>
    </row>
    <row r="41" spans="1:16" ht="15.75" x14ac:dyDescent="0.2">
      <c r="A41" s="115"/>
      <c r="B41" s="115"/>
      <c r="C41" s="115"/>
      <c r="D41" s="115"/>
      <c r="E41" s="115"/>
      <c r="F41" s="936" t="s">
        <v>1120</v>
      </c>
      <c r="G41" s="936"/>
      <c r="H41" s="115"/>
      <c r="I41" s="115"/>
      <c r="J41" s="832" t="s">
        <v>1116</v>
      </c>
      <c r="K41" s="832"/>
      <c r="L41" s="832"/>
      <c r="M41" s="115"/>
      <c r="N41" s="74"/>
      <c r="O41" s="74"/>
      <c r="P41" s="74"/>
    </row>
    <row r="42" spans="1:16" ht="15.6" customHeight="1" x14ac:dyDescent="0.2">
      <c r="A42" s="115"/>
      <c r="B42" s="115"/>
      <c r="C42" s="115"/>
      <c r="D42" s="115"/>
      <c r="E42" s="115"/>
      <c r="F42" s="936" t="s">
        <v>1121</v>
      </c>
      <c r="G42" s="936"/>
      <c r="H42" s="115"/>
      <c r="I42" s="115"/>
      <c r="J42" s="832" t="s">
        <v>1115</v>
      </c>
      <c r="K42" s="832"/>
      <c r="L42" s="832"/>
      <c r="M42" s="115"/>
      <c r="N42" s="115"/>
      <c r="O42" s="74"/>
      <c r="P42" s="74"/>
    </row>
    <row r="43" spans="1:16" x14ac:dyDescent="0.2">
      <c r="A43" s="74"/>
      <c r="B43" s="74"/>
      <c r="C43" s="74"/>
      <c r="D43" s="74"/>
      <c r="E43" s="74"/>
      <c r="F43" s="936" t="s">
        <v>1122</v>
      </c>
      <c r="G43" s="936"/>
      <c r="J43" s="651"/>
      <c r="K43" s="651"/>
      <c r="L43" s="651"/>
      <c r="M43" s="27"/>
      <c r="N43" s="27"/>
      <c r="O43" s="27"/>
      <c r="P43" s="27"/>
    </row>
    <row r="44" spans="1:16" x14ac:dyDescent="0.2">
      <c r="J44" s="27"/>
      <c r="K44" s="27"/>
      <c r="L44" s="27"/>
    </row>
  </sheetData>
  <mergeCells count="16">
    <mergeCell ref="F43:G43"/>
    <mergeCell ref="J41:L41"/>
    <mergeCell ref="J42:L42"/>
    <mergeCell ref="L1:M1"/>
    <mergeCell ref="A2:M2"/>
    <mergeCell ref="A3:M3"/>
    <mergeCell ref="A5:M5"/>
    <mergeCell ref="K40:M40"/>
    <mergeCell ref="A9:A10"/>
    <mergeCell ref="B9:B10"/>
    <mergeCell ref="F9:I9"/>
    <mergeCell ref="J9:M9"/>
    <mergeCell ref="A36:B36"/>
    <mergeCell ref="C9:E9"/>
    <mergeCell ref="F41:G41"/>
    <mergeCell ref="F42:G42"/>
  </mergeCells>
  <printOptions horizontalCentered="1"/>
  <pageMargins left="0.70866141732283472" right="0.70866141732283472" top="0.23622047244094491" bottom="0" header="0.31496062992125984" footer="0.31496062992125984"/>
  <pageSetup paperSize="9" scale="61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99"/>
  <sheetViews>
    <sheetView topLeftCell="A79" workbookViewId="0">
      <selection activeCell="C107" sqref="C107"/>
    </sheetView>
  </sheetViews>
  <sheetFormatPr defaultRowHeight="12.75" x14ac:dyDescent="0.2"/>
  <cols>
    <col min="2" max="2" width="17.28515625" customWidth="1"/>
    <col min="3" max="3" width="82.28515625" customWidth="1"/>
  </cols>
  <sheetData>
    <row r="1" spans="1:3" ht="1.5" customHeight="1" x14ac:dyDescent="0.2"/>
    <row r="2" spans="1:3" ht="20.25" x14ac:dyDescent="0.3">
      <c r="A2" s="1000" t="s">
        <v>869</v>
      </c>
      <c r="B2" s="1000"/>
      <c r="C2" s="1000"/>
    </row>
    <row r="3" spans="1:3" ht="15" customHeight="1" x14ac:dyDescent="0.25">
      <c r="A3" s="167" t="s">
        <v>870</v>
      </c>
      <c r="B3" s="356"/>
      <c r="C3" s="356"/>
    </row>
    <row r="4" spans="1:3" ht="27" customHeight="1" x14ac:dyDescent="0.2">
      <c r="A4" s="357" t="s">
        <v>20</v>
      </c>
      <c r="B4" s="358" t="s">
        <v>871</v>
      </c>
      <c r="C4" s="357" t="s">
        <v>872</v>
      </c>
    </row>
    <row r="5" spans="1:3" ht="15" customHeight="1" x14ac:dyDescent="0.2">
      <c r="A5" s="359">
        <v>1</v>
      </c>
      <c r="B5" s="1001" t="s">
        <v>1037</v>
      </c>
      <c r="C5" s="360" t="s">
        <v>873</v>
      </c>
    </row>
    <row r="6" spans="1:3" ht="15" customHeight="1" x14ac:dyDescent="0.2">
      <c r="A6" s="359">
        <v>2</v>
      </c>
      <c r="B6" s="1002"/>
      <c r="C6" s="360" t="s">
        <v>874</v>
      </c>
    </row>
    <row r="7" spans="1:3" ht="15" customHeight="1" x14ac:dyDescent="0.2">
      <c r="A7" s="359">
        <v>3</v>
      </c>
      <c r="B7" s="1002"/>
      <c r="C7" s="360" t="s">
        <v>875</v>
      </c>
    </row>
    <row r="8" spans="1:3" ht="15" customHeight="1" x14ac:dyDescent="0.2">
      <c r="A8" s="359">
        <v>4</v>
      </c>
      <c r="B8" s="1003"/>
      <c r="C8" s="504" t="s">
        <v>876</v>
      </c>
    </row>
    <row r="9" spans="1:3" ht="9.75" customHeight="1" x14ac:dyDescent="0.2">
      <c r="A9" s="1004"/>
      <c r="B9" s="1005"/>
      <c r="C9" s="1006"/>
    </row>
    <row r="10" spans="1:3" ht="15" customHeight="1" x14ac:dyDescent="0.2">
      <c r="A10" s="359">
        <v>5</v>
      </c>
      <c r="B10" s="998" t="s">
        <v>877</v>
      </c>
      <c r="C10" s="360" t="s">
        <v>878</v>
      </c>
    </row>
    <row r="11" spans="1:3" ht="15" customHeight="1" x14ac:dyDescent="0.2">
      <c r="A11" s="359">
        <v>6</v>
      </c>
      <c r="B11" s="998"/>
      <c r="C11" s="360" t="s">
        <v>879</v>
      </c>
    </row>
    <row r="12" spans="1:3" ht="15" customHeight="1" x14ac:dyDescent="0.2">
      <c r="A12" s="359">
        <v>7</v>
      </c>
      <c r="B12" s="998"/>
      <c r="C12" s="360" t="s">
        <v>880</v>
      </c>
    </row>
    <row r="13" spans="1:3" ht="15" customHeight="1" x14ac:dyDescent="0.2">
      <c r="A13" s="359">
        <v>8</v>
      </c>
      <c r="B13" s="998"/>
      <c r="C13" s="360" t="s">
        <v>881</v>
      </c>
    </row>
    <row r="14" spans="1:3" ht="15" customHeight="1" x14ac:dyDescent="0.2">
      <c r="A14" s="359">
        <v>9</v>
      </c>
      <c r="B14" s="998"/>
      <c r="C14" s="360" t="s">
        <v>882</v>
      </c>
    </row>
    <row r="15" spans="1:3" ht="15" customHeight="1" x14ac:dyDescent="0.2">
      <c r="A15" s="359">
        <v>10</v>
      </c>
      <c r="B15" s="998"/>
      <c r="C15" s="360" t="s">
        <v>883</v>
      </c>
    </row>
    <row r="16" spans="1:3" ht="15" customHeight="1" x14ac:dyDescent="0.2">
      <c r="A16" s="359">
        <v>11</v>
      </c>
      <c r="B16" s="998"/>
      <c r="C16" s="360" t="s">
        <v>884</v>
      </c>
    </row>
    <row r="17" spans="1:3" ht="15" customHeight="1" x14ac:dyDescent="0.2">
      <c r="A17" s="359">
        <v>12</v>
      </c>
      <c r="B17" s="998"/>
      <c r="C17" s="360" t="s">
        <v>885</v>
      </c>
    </row>
    <row r="18" spans="1:3" ht="25.5" customHeight="1" x14ac:dyDescent="0.2">
      <c r="A18" s="359">
        <v>13</v>
      </c>
      <c r="B18" s="998"/>
      <c r="C18" s="360" t="s">
        <v>886</v>
      </c>
    </row>
    <row r="19" spans="1:3" ht="15" customHeight="1" x14ac:dyDescent="0.2">
      <c r="A19" s="359">
        <v>14</v>
      </c>
      <c r="B19" s="998"/>
      <c r="C19" s="360" t="s">
        <v>887</v>
      </c>
    </row>
    <row r="20" spans="1:3" ht="15" customHeight="1" x14ac:dyDescent="0.2">
      <c r="A20" s="359">
        <v>15</v>
      </c>
      <c r="B20" s="998"/>
      <c r="C20" s="360" t="s">
        <v>888</v>
      </c>
    </row>
    <row r="21" spans="1:3" ht="15" customHeight="1" x14ac:dyDescent="0.2">
      <c r="A21" s="359">
        <v>16</v>
      </c>
      <c r="B21" s="998"/>
      <c r="C21" s="360" t="s">
        <v>889</v>
      </c>
    </row>
    <row r="22" spans="1:3" ht="15" customHeight="1" x14ac:dyDescent="0.2">
      <c r="A22" s="359">
        <v>17</v>
      </c>
      <c r="B22" s="998"/>
      <c r="C22" s="360" t="s">
        <v>890</v>
      </c>
    </row>
    <row r="23" spans="1:3" ht="15" customHeight="1" x14ac:dyDescent="0.2">
      <c r="A23" s="359">
        <v>18</v>
      </c>
      <c r="B23" s="998"/>
      <c r="C23" s="360" t="s">
        <v>891</v>
      </c>
    </row>
    <row r="24" spans="1:3" ht="15" customHeight="1" x14ac:dyDescent="0.2">
      <c r="A24" s="359">
        <v>19</v>
      </c>
      <c r="B24" s="998"/>
      <c r="C24" s="360" t="s">
        <v>892</v>
      </c>
    </row>
    <row r="25" spans="1:3" ht="15" customHeight="1" x14ac:dyDescent="0.2">
      <c r="A25" s="359">
        <v>20</v>
      </c>
      <c r="B25" s="998"/>
      <c r="C25" s="360" t="s">
        <v>893</v>
      </c>
    </row>
    <row r="26" spans="1:3" ht="15" customHeight="1" x14ac:dyDescent="0.2">
      <c r="A26" s="359">
        <v>21</v>
      </c>
      <c r="B26" s="998"/>
      <c r="C26" s="360" t="s">
        <v>894</v>
      </c>
    </row>
    <row r="27" spans="1:3" ht="15" customHeight="1" x14ac:dyDescent="0.2">
      <c r="A27" s="359">
        <v>22</v>
      </c>
      <c r="B27" s="998"/>
      <c r="C27" s="360" t="s">
        <v>895</v>
      </c>
    </row>
    <row r="28" spans="1:3" ht="15" customHeight="1" x14ac:dyDescent="0.2">
      <c r="A28" s="359">
        <v>23</v>
      </c>
      <c r="B28" s="998"/>
      <c r="C28" s="360" t="s">
        <v>896</v>
      </c>
    </row>
    <row r="29" spans="1:3" ht="15" customHeight="1" x14ac:dyDescent="0.2">
      <c r="A29" s="359">
        <v>24</v>
      </c>
      <c r="B29" s="998"/>
      <c r="C29" s="360" t="s">
        <v>897</v>
      </c>
    </row>
    <row r="30" spans="1:3" ht="15" customHeight="1" x14ac:dyDescent="0.2">
      <c r="A30" s="359">
        <v>25</v>
      </c>
      <c r="B30" s="998"/>
      <c r="C30" s="360" t="s">
        <v>898</v>
      </c>
    </row>
    <row r="31" spans="1:3" ht="15" customHeight="1" x14ac:dyDescent="0.2">
      <c r="A31" s="359">
        <v>26</v>
      </c>
      <c r="B31" s="998"/>
      <c r="C31" s="360" t="s">
        <v>899</v>
      </c>
    </row>
    <row r="32" spans="1:3" ht="15" customHeight="1" x14ac:dyDescent="0.2">
      <c r="A32" s="359">
        <v>27</v>
      </c>
      <c r="B32" s="998"/>
      <c r="C32" s="360" t="s">
        <v>900</v>
      </c>
    </row>
    <row r="33" spans="1:3" ht="15" customHeight="1" x14ac:dyDescent="0.2">
      <c r="A33" s="359">
        <v>28</v>
      </c>
      <c r="B33" s="998"/>
      <c r="C33" s="360" t="s">
        <v>901</v>
      </c>
    </row>
    <row r="34" spans="1:3" ht="15" customHeight="1" x14ac:dyDescent="0.2">
      <c r="A34" s="359">
        <v>29</v>
      </c>
      <c r="B34" s="998"/>
      <c r="C34" s="360" t="s">
        <v>902</v>
      </c>
    </row>
    <row r="35" spans="1:3" ht="15" customHeight="1" x14ac:dyDescent="0.2">
      <c r="A35" s="359">
        <v>30</v>
      </c>
      <c r="B35" s="998"/>
      <c r="C35" s="360" t="s">
        <v>903</v>
      </c>
    </row>
    <row r="36" spans="1:3" ht="15" customHeight="1" x14ac:dyDescent="0.2">
      <c r="A36" s="359">
        <v>31</v>
      </c>
      <c r="B36" s="998"/>
      <c r="C36" s="360" t="s">
        <v>904</v>
      </c>
    </row>
    <row r="37" spans="1:3" ht="15" customHeight="1" x14ac:dyDescent="0.2">
      <c r="A37" s="359">
        <v>32</v>
      </c>
      <c r="B37" s="998"/>
      <c r="C37" s="360" t="s">
        <v>905</v>
      </c>
    </row>
    <row r="38" spans="1:3" ht="15" customHeight="1" x14ac:dyDescent="0.2">
      <c r="A38" s="359">
        <v>33</v>
      </c>
      <c r="B38" s="998"/>
      <c r="C38" s="360" t="s">
        <v>906</v>
      </c>
    </row>
    <row r="39" spans="1:3" ht="15" customHeight="1" x14ac:dyDescent="0.2">
      <c r="A39" s="359">
        <v>34</v>
      </c>
      <c r="B39" s="998"/>
      <c r="C39" s="360" t="s">
        <v>907</v>
      </c>
    </row>
    <row r="40" spans="1:3" ht="15" customHeight="1" x14ac:dyDescent="0.2">
      <c r="A40" s="359">
        <v>35</v>
      </c>
      <c r="B40" s="998"/>
      <c r="C40" s="360" t="s">
        <v>908</v>
      </c>
    </row>
    <row r="41" spans="1:3" ht="15" customHeight="1" x14ac:dyDescent="0.2">
      <c r="A41" s="359">
        <v>36</v>
      </c>
      <c r="B41" s="998"/>
      <c r="C41" s="360" t="s">
        <v>909</v>
      </c>
    </row>
    <row r="42" spans="1:3" ht="15" customHeight="1" x14ac:dyDescent="0.2">
      <c r="A42" s="359">
        <v>37</v>
      </c>
      <c r="B42" s="998"/>
      <c r="C42" s="360" t="s">
        <v>910</v>
      </c>
    </row>
    <row r="43" spans="1:3" ht="15" customHeight="1" x14ac:dyDescent="0.2">
      <c r="A43" s="359">
        <v>38</v>
      </c>
      <c r="B43" s="998"/>
      <c r="C43" s="360" t="s">
        <v>911</v>
      </c>
    </row>
    <row r="44" spans="1:3" ht="15" customHeight="1" x14ac:dyDescent="0.2">
      <c r="A44" s="359">
        <v>39</v>
      </c>
      <c r="B44" s="998"/>
      <c r="C44" s="360" t="s">
        <v>912</v>
      </c>
    </row>
    <row r="45" spans="1:3" ht="15" customHeight="1" x14ac:dyDescent="0.2">
      <c r="A45" s="359">
        <v>40</v>
      </c>
      <c r="B45" s="998"/>
      <c r="C45" s="360" t="s">
        <v>913</v>
      </c>
    </row>
    <row r="46" spans="1:3" ht="15" customHeight="1" x14ac:dyDescent="0.2">
      <c r="A46" s="359">
        <v>41</v>
      </c>
      <c r="B46" s="998"/>
      <c r="C46" s="360" t="s">
        <v>914</v>
      </c>
    </row>
    <row r="47" spans="1:3" ht="15" customHeight="1" x14ac:dyDescent="0.2">
      <c r="A47" s="359">
        <v>42</v>
      </c>
      <c r="B47" s="998"/>
      <c r="C47" s="360" t="s">
        <v>915</v>
      </c>
    </row>
    <row r="48" spans="1:3" ht="15" customHeight="1" x14ac:dyDescent="0.2">
      <c r="A48" s="359">
        <v>43</v>
      </c>
      <c r="B48" s="998"/>
      <c r="C48" s="360" t="s">
        <v>916</v>
      </c>
    </row>
    <row r="49" spans="1:3" ht="15" customHeight="1" x14ac:dyDescent="0.2">
      <c r="A49" s="359">
        <v>44</v>
      </c>
      <c r="B49" s="998"/>
      <c r="C49" s="360" t="s">
        <v>917</v>
      </c>
    </row>
    <row r="50" spans="1:3" ht="15" customHeight="1" x14ac:dyDescent="0.2">
      <c r="A50" s="359">
        <v>45</v>
      </c>
      <c r="B50" s="998"/>
      <c r="C50" s="360" t="s">
        <v>918</v>
      </c>
    </row>
    <row r="51" spans="1:3" ht="15" customHeight="1" x14ac:dyDescent="0.2">
      <c r="A51" s="359">
        <v>46</v>
      </c>
      <c r="B51" s="998"/>
      <c r="C51" s="360" t="s">
        <v>919</v>
      </c>
    </row>
    <row r="52" spans="1:3" ht="15" customHeight="1" x14ac:dyDescent="0.2">
      <c r="A52" s="359">
        <v>47</v>
      </c>
      <c r="B52" s="998"/>
      <c r="C52" s="360" t="s">
        <v>920</v>
      </c>
    </row>
    <row r="53" spans="1:3" ht="15" customHeight="1" x14ac:dyDescent="0.2">
      <c r="A53" s="359">
        <v>48</v>
      </c>
      <c r="B53" s="998"/>
      <c r="C53" s="360" t="s">
        <v>921</v>
      </c>
    </row>
    <row r="54" spans="1:3" ht="15" customHeight="1" x14ac:dyDescent="0.2">
      <c r="A54" s="359">
        <v>49</v>
      </c>
      <c r="B54" s="998"/>
      <c r="C54" s="360" t="s">
        <v>922</v>
      </c>
    </row>
    <row r="55" spans="1:3" ht="15" customHeight="1" x14ac:dyDescent="0.2">
      <c r="A55" s="359">
        <v>50</v>
      </c>
      <c r="B55" s="998"/>
      <c r="C55" s="360" t="s">
        <v>923</v>
      </c>
    </row>
    <row r="56" spans="1:3" ht="15" customHeight="1" x14ac:dyDescent="0.2">
      <c r="A56" s="359">
        <v>51</v>
      </c>
      <c r="B56" s="998"/>
      <c r="C56" s="360" t="s">
        <v>924</v>
      </c>
    </row>
    <row r="57" spans="1:3" ht="15" customHeight="1" x14ac:dyDescent="0.2">
      <c r="A57" s="359">
        <v>52</v>
      </c>
      <c r="B57" s="998"/>
      <c r="C57" s="360" t="s">
        <v>925</v>
      </c>
    </row>
    <row r="58" spans="1:3" ht="15" customHeight="1" x14ac:dyDescent="0.2">
      <c r="A58" s="359">
        <v>53</v>
      </c>
      <c r="B58" s="998"/>
      <c r="C58" s="360" t="s">
        <v>926</v>
      </c>
    </row>
    <row r="59" spans="1:3" ht="15" customHeight="1" x14ac:dyDescent="0.2">
      <c r="A59" s="359">
        <v>54</v>
      </c>
      <c r="B59" s="998"/>
      <c r="C59" s="360" t="s">
        <v>927</v>
      </c>
    </row>
    <row r="60" spans="1:3" ht="15" customHeight="1" x14ac:dyDescent="0.2">
      <c r="A60" s="359">
        <v>55</v>
      </c>
      <c r="B60" s="998"/>
      <c r="C60" s="360" t="s">
        <v>928</v>
      </c>
    </row>
    <row r="61" spans="1:3" ht="15" customHeight="1" x14ac:dyDescent="0.2">
      <c r="A61" s="359">
        <v>56</v>
      </c>
      <c r="B61" s="998"/>
      <c r="C61" s="360" t="s">
        <v>929</v>
      </c>
    </row>
    <row r="62" spans="1:3" ht="15" customHeight="1" x14ac:dyDescent="0.2">
      <c r="A62" s="359">
        <v>57</v>
      </c>
      <c r="B62" s="998"/>
      <c r="C62" s="360" t="s">
        <v>930</v>
      </c>
    </row>
    <row r="63" spans="1:3" ht="15" customHeight="1" x14ac:dyDescent="0.2">
      <c r="A63" s="359">
        <v>58</v>
      </c>
      <c r="B63" s="998"/>
      <c r="C63" s="360" t="s">
        <v>931</v>
      </c>
    </row>
    <row r="64" spans="1:3" ht="15" customHeight="1" x14ac:dyDescent="0.2">
      <c r="A64" s="359">
        <v>59</v>
      </c>
      <c r="B64" s="998"/>
      <c r="C64" s="360" t="s">
        <v>932</v>
      </c>
    </row>
    <row r="65" spans="1:3" ht="15" customHeight="1" x14ac:dyDescent="0.2">
      <c r="A65" s="359">
        <v>60</v>
      </c>
      <c r="B65" s="998"/>
      <c r="C65" s="360" t="s">
        <v>933</v>
      </c>
    </row>
    <row r="66" spans="1:3" ht="15" customHeight="1" x14ac:dyDescent="0.2">
      <c r="A66" s="359">
        <v>61</v>
      </c>
      <c r="B66" s="998"/>
      <c r="C66" s="360" t="s">
        <v>934</v>
      </c>
    </row>
    <row r="67" spans="1:3" ht="15" customHeight="1" x14ac:dyDescent="0.2">
      <c r="A67" s="359">
        <v>62</v>
      </c>
      <c r="B67" s="998"/>
      <c r="C67" s="360" t="s">
        <v>935</v>
      </c>
    </row>
    <row r="68" spans="1:3" ht="7.5" customHeight="1" x14ac:dyDescent="0.2">
      <c r="A68" s="1004"/>
      <c r="B68" s="1005"/>
      <c r="C68" s="1006"/>
    </row>
    <row r="69" spans="1:3" ht="15" customHeight="1" x14ac:dyDescent="0.2">
      <c r="A69" s="359">
        <v>63</v>
      </c>
      <c r="B69" s="998" t="s">
        <v>1036</v>
      </c>
      <c r="C69" s="505" t="s">
        <v>936</v>
      </c>
    </row>
    <row r="70" spans="1:3" ht="15" customHeight="1" x14ac:dyDescent="0.2">
      <c r="A70" s="359">
        <v>64</v>
      </c>
      <c r="B70" s="998"/>
      <c r="C70" s="505" t="s">
        <v>937</v>
      </c>
    </row>
    <row r="71" spans="1:3" ht="15" customHeight="1" x14ac:dyDescent="0.2">
      <c r="A71" s="359">
        <v>65</v>
      </c>
      <c r="B71" s="998"/>
      <c r="C71" s="505" t="s">
        <v>938</v>
      </c>
    </row>
    <row r="72" spans="1:3" ht="15" customHeight="1" x14ac:dyDescent="0.2">
      <c r="A72" s="359">
        <v>66</v>
      </c>
      <c r="B72" s="998"/>
      <c r="C72" s="505" t="s">
        <v>939</v>
      </c>
    </row>
    <row r="73" spans="1:3" ht="15" customHeight="1" x14ac:dyDescent="0.2">
      <c r="A73" s="359">
        <v>67</v>
      </c>
      <c r="B73" s="998"/>
      <c r="C73" s="505" t="s">
        <v>940</v>
      </c>
    </row>
    <row r="74" spans="1:3" ht="15" customHeight="1" x14ac:dyDescent="0.2">
      <c r="A74" s="359">
        <v>68</v>
      </c>
      <c r="B74" s="998"/>
      <c r="C74" s="505" t="s">
        <v>941</v>
      </c>
    </row>
    <row r="75" spans="1:3" ht="15" customHeight="1" x14ac:dyDescent="0.2">
      <c r="A75" s="359">
        <v>69</v>
      </c>
      <c r="B75" s="998"/>
      <c r="C75" s="505" t="s">
        <v>942</v>
      </c>
    </row>
    <row r="76" spans="1:3" ht="15" customHeight="1" x14ac:dyDescent="0.2">
      <c r="A76" s="359">
        <v>70</v>
      </c>
      <c r="B76" s="998"/>
      <c r="C76" s="505" t="s">
        <v>943</v>
      </c>
    </row>
    <row r="77" spans="1:3" ht="15" customHeight="1" x14ac:dyDescent="0.2">
      <c r="A77" s="359">
        <v>71</v>
      </c>
      <c r="B77" s="998"/>
      <c r="C77" s="506" t="s">
        <v>944</v>
      </c>
    </row>
    <row r="78" spans="1:3" ht="15" customHeight="1" x14ac:dyDescent="0.2">
      <c r="A78" s="359">
        <v>72</v>
      </c>
      <c r="B78" s="998"/>
      <c r="C78" s="506" t="s">
        <v>945</v>
      </c>
    </row>
    <row r="79" spans="1:3" ht="15" customHeight="1" x14ac:dyDescent="0.2">
      <c r="A79" s="359">
        <v>73</v>
      </c>
      <c r="B79" s="998"/>
      <c r="C79" s="506" t="s">
        <v>946</v>
      </c>
    </row>
    <row r="80" spans="1:3" ht="15" customHeight="1" x14ac:dyDescent="0.2">
      <c r="A80" s="359">
        <v>74</v>
      </c>
      <c r="B80" s="998"/>
      <c r="C80" s="506" t="s">
        <v>947</v>
      </c>
    </row>
    <row r="81" spans="1:3" ht="15" customHeight="1" x14ac:dyDescent="0.2">
      <c r="A81" s="359">
        <v>75</v>
      </c>
      <c r="B81" s="998"/>
      <c r="C81" s="506" t="s">
        <v>948</v>
      </c>
    </row>
    <row r="82" spans="1:3" ht="15" customHeight="1" x14ac:dyDescent="0.2">
      <c r="A82" s="359">
        <v>76</v>
      </c>
      <c r="B82" s="998"/>
      <c r="C82" s="506" t="s">
        <v>949</v>
      </c>
    </row>
    <row r="83" spans="1:3" ht="15" customHeight="1" x14ac:dyDescent="0.2">
      <c r="A83" s="359">
        <v>77</v>
      </c>
      <c r="B83" s="998"/>
      <c r="C83" s="507" t="s">
        <v>950</v>
      </c>
    </row>
    <row r="84" spans="1:3" ht="15" customHeight="1" x14ac:dyDescent="0.2">
      <c r="A84" s="359">
        <v>78</v>
      </c>
      <c r="B84" s="998"/>
      <c r="C84" s="506" t="s">
        <v>951</v>
      </c>
    </row>
    <row r="85" spans="1:3" ht="15" customHeight="1" x14ac:dyDescent="0.2">
      <c r="A85" s="359">
        <v>79</v>
      </c>
      <c r="B85" s="998"/>
      <c r="C85" s="507" t="s">
        <v>952</v>
      </c>
    </row>
    <row r="86" spans="1:3" ht="15" customHeight="1" x14ac:dyDescent="0.2">
      <c r="A86" s="359">
        <v>80</v>
      </c>
      <c r="B86" s="998"/>
      <c r="C86" s="507" t="s">
        <v>953</v>
      </c>
    </row>
    <row r="87" spans="1:3" ht="15" customHeight="1" x14ac:dyDescent="0.2">
      <c r="A87" s="359">
        <v>81</v>
      </c>
      <c r="B87" s="999"/>
      <c r="C87" s="507" t="s">
        <v>954</v>
      </c>
    </row>
    <row r="88" spans="1:3" ht="15" customHeight="1" x14ac:dyDescent="0.2">
      <c r="A88" s="359">
        <v>82</v>
      </c>
      <c r="B88" s="999"/>
      <c r="C88" s="507" t="s">
        <v>955</v>
      </c>
    </row>
    <row r="89" spans="1:3" ht="15" customHeight="1" x14ac:dyDescent="0.2">
      <c r="A89" s="359">
        <v>83</v>
      </c>
      <c r="B89" s="999"/>
      <c r="C89" s="507" t="s">
        <v>956</v>
      </c>
    </row>
    <row r="90" spans="1:3" ht="15" customHeight="1" x14ac:dyDescent="0.2">
      <c r="A90" s="359">
        <v>84</v>
      </c>
      <c r="B90" s="999"/>
      <c r="C90" s="507" t="s">
        <v>957</v>
      </c>
    </row>
    <row r="91" spans="1:3" ht="15" customHeight="1" x14ac:dyDescent="0.2">
      <c r="A91" s="359">
        <v>85</v>
      </c>
      <c r="B91" s="999"/>
      <c r="C91" s="507" t="s">
        <v>958</v>
      </c>
    </row>
    <row r="92" spans="1:3" ht="15" customHeight="1" x14ac:dyDescent="0.2">
      <c r="A92" s="359">
        <v>86</v>
      </c>
      <c r="B92" s="999"/>
      <c r="C92" s="507" t="s">
        <v>959</v>
      </c>
    </row>
    <row r="93" spans="1:3" ht="15" customHeight="1" x14ac:dyDescent="0.2">
      <c r="A93" s="359">
        <v>87</v>
      </c>
      <c r="B93" s="999"/>
      <c r="C93" s="507" t="s">
        <v>960</v>
      </c>
    </row>
    <row r="94" spans="1:3" ht="15" customHeight="1" x14ac:dyDescent="0.2">
      <c r="A94" s="359">
        <v>88</v>
      </c>
      <c r="B94" s="999"/>
      <c r="C94" s="507" t="s">
        <v>961</v>
      </c>
    </row>
    <row r="95" spans="1:3" ht="5.25" customHeight="1" x14ac:dyDescent="0.2"/>
    <row r="96" spans="1:3" ht="5.25" customHeight="1" x14ac:dyDescent="0.2"/>
    <row r="98" spans="1:5" x14ac:dyDescent="0.2">
      <c r="A98" s="10" t="s">
        <v>1114</v>
      </c>
      <c r="C98" s="673" t="s">
        <v>1123</v>
      </c>
      <c r="D98" s="660"/>
      <c r="E98" s="660"/>
    </row>
    <row r="99" spans="1:5" x14ac:dyDescent="0.2">
      <c r="C99" s="673" t="s">
        <v>1124</v>
      </c>
      <c r="D99" s="660"/>
      <c r="E99" s="660"/>
    </row>
  </sheetData>
  <mergeCells count="6">
    <mergeCell ref="B69:B94"/>
    <mergeCell ref="A2:C2"/>
    <mergeCell ref="B5:B8"/>
    <mergeCell ref="A9:C9"/>
    <mergeCell ref="B10:B67"/>
    <mergeCell ref="A68:C68"/>
  </mergeCells>
  <pageMargins left="0.7" right="0.7" top="0.75" bottom="0.75" header="0.3" footer="0.3"/>
  <pageSetup paperSize="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1"/>
  <sheetViews>
    <sheetView topLeftCell="A16" zoomScaleNormal="100" zoomScaleSheetLayoutView="84" workbookViewId="0">
      <selection activeCell="G38" sqref="G38"/>
    </sheetView>
  </sheetViews>
  <sheetFormatPr defaultRowHeight="12.75" x14ac:dyDescent="0.2"/>
  <cols>
    <col min="1" max="1" width="5.85546875" customWidth="1"/>
    <col min="2" max="2" width="1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 x14ac:dyDescent="0.35">
      <c r="A1" s="818" t="s">
        <v>0</v>
      </c>
      <c r="B1" s="818"/>
      <c r="C1" s="818"/>
      <c r="D1" s="818"/>
      <c r="E1" s="818"/>
      <c r="F1" s="818"/>
      <c r="G1" s="818"/>
      <c r="H1" s="818"/>
      <c r="I1" s="818"/>
      <c r="J1" s="1008" t="s">
        <v>538</v>
      </c>
      <c r="K1" s="1008"/>
    </row>
    <row r="2" spans="1:12" ht="21" x14ac:dyDescent="0.35">
      <c r="A2" s="819" t="s">
        <v>663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2" ht="1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2" ht="15" x14ac:dyDescent="0.3">
      <c r="A4" s="1009" t="s">
        <v>537</v>
      </c>
      <c r="B4" s="1009"/>
      <c r="C4" s="1009"/>
      <c r="D4" s="1009"/>
      <c r="E4" s="1009"/>
      <c r="F4" s="1009"/>
      <c r="G4" s="1009"/>
      <c r="H4" s="1009"/>
      <c r="I4" s="1009"/>
      <c r="J4" s="1009"/>
      <c r="K4" s="1009"/>
    </row>
    <row r="5" spans="1:12" ht="15" x14ac:dyDescent="0.3">
      <c r="A5" s="27" t="s">
        <v>870</v>
      </c>
      <c r="B5" s="27"/>
      <c r="C5" s="160"/>
      <c r="D5" s="160"/>
      <c r="E5" s="160"/>
      <c r="F5" s="160"/>
      <c r="G5" s="160"/>
      <c r="H5" s="160"/>
      <c r="I5" s="159"/>
      <c r="J5" s="917" t="s">
        <v>1041</v>
      </c>
      <c r="K5" s="917"/>
      <c r="L5" s="917"/>
    </row>
    <row r="6" spans="1:12" ht="27.75" customHeight="1" x14ac:dyDescent="0.2">
      <c r="A6" s="929" t="s">
        <v>2</v>
      </c>
      <c r="B6" s="929" t="s">
        <v>3</v>
      </c>
      <c r="C6" s="929" t="s">
        <v>305</v>
      </c>
      <c r="D6" s="929" t="s">
        <v>306</v>
      </c>
      <c r="E6" s="929"/>
      <c r="F6" s="929"/>
      <c r="G6" s="929"/>
      <c r="H6" s="929"/>
      <c r="I6" s="930" t="s">
        <v>307</v>
      </c>
      <c r="J6" s="931"/>
      <c r="K6" s="932"/>
    </row>
    <row r="7" spans="1:12" ht="90" customHeight="1" x14ac:dyDescent="0.2">
      <c r="A7" s="929"/>
      <c r="B7" s="929"/>
      <c r="C7" s="929"/>
      <c r="D7" s="321" t="s">
        <v>308</v>
      </c>
      <c r="E7" s="321" t="s">
        <v>199</v>
      </c>
      <c r="F7" s="321" t="s">
        <v>459</v>
      </c>
      <c r="G7" s="321" t="s">
        <v>309</v>
      </c>
      <c r="H7" s="321" t="s">
        <v>430</v>
      </c>
      <c r="I7" s="321" t="s">
        <v>310</v>
      </c>
      <c r="J7" s="321" t="s">
        <v>311</v>
      </c>
      <c r="K7" s="321" t="s">
        <v>312</v>
      </c>
    </row>
    <row r="8" spans="1:12" ht="15" x14ac:dyDescent="0.2">
      <c r="A8" s="161" t="s">
        <v>268</v>
      </c>
      <c r="B8" s="161" t="s">
        <v>269</v>
      </c>
      <c r="C8" s="161" t="s">
        <v>270</v>
      </c>
      <c r="D8" s="161" t="s">
        <v>271</v>
      </c>
      <c r="E8" s="161" t="s">
        <v>272</v>
      </c>
      <c r="F8" s="161" t="s">
        <v>273</v>
      </c>
      <c r="G8" s="161" t="s">
        <v>274</v>
      </c>
      <c r="H8" s="161" t="s">
        <v>275</v>
      </c>
      <c r="I8" s="161" t="s">
        <v>294</v>
      </c>
      <c r="J8" s="161" t="s">
        <v>295</v>
      </c>
      <c r="K8" s="161" t="s">
        <v>296</v>
      </c>
    </row>
    <row r="9" spans="1:12" ht="12.75" customHeight="1" x14ac:dyDescent="0.2">
      <c r="A9" s="250">
        <v>1</v>
      </c>
      <c r="B9" s="252" t="s">
        <v>822</v>
      </c>
      <c r="C9" s="1007" t="s">
        <v>848</v>
      </c>
      <c r="D9" s="1007"/>
      <c r="E9" s="1007"/>
      <c r="F9" s="1007"/>
      <c r="G9" s="1007"/>
      <c r="H9" s="1007"/>
      <c r="I9" s="1007"/>
      <c r="J9" s="1007"/>
      <c r="K9" s="1007"/>
      <c r="L9" s="390"/>
    </row>
    <row r="10" spans="1:12" ht="12.75" customHeight="1" x14ac:dyDescent="0.2">
      <c r="A10" s="250">
        <v>2</v>
      </c>
      <c r="B10" s="252" t="s">
        <v>823</v>
      </c>
      <c r="C10" s="1007"/>
      <c r="D10" s="1007"/>
      <c r="E10" s="1007"/>
      <c r="F10" s="1007"/>
      <c r="G10" s="1007"/>
      <c r="H10" s="1007"/>
      <c r="I10" s="1007"/>
      <c r="J10" s="1007"/>
      <c r="K10" s="1007"/>
      <c r="L10" s="391"/>
    </row>
    <row r="11" spans="1:12" ht="12.75" customHeight="1" x14ac:dyDescent="0.2">
      <c r="A11" s="250">
        <v>3</v>
      </c>
      <c r="B11" s="252" t="s">
        <v>824</v>
      </c>
      <c r="C11" s="1007"/>
      <c r="D11" s="1007"/>
      <c r="E11" s="1007"/>
      <c r="F11" s="1007"/>
      <c r="G11" s="1007"/>
      <c r="H11" s="1007"/>
      <c r="I11" s="1007"/>
      <c r="J11" s="1007"/>
      <c r="K11" s="1007"/>
      <c r="L11" s="391"/>
    </row>
    <row r="12" spans="1:12" ht="12.75" customHeight="1" x14ac:dyDescent="0.2">
      <c r="A12" s="250">
        <v>4</v>
      </c>
      <c r="B12" s="252" t="s">
        <v>825</v>
      </c>
      <c r="C12" s="1007"/>
      <c r="D12" s="1007"/>
      <c r="E12" s="1007"/>
      <c r="F12" s="1007"/>
      <c r="G12" s="1007"/>
      <c r="H12" s="1007"/>
      <c r="I12" s="1007"/>
      <c r="J12" s="1007"/>
      <c r="K12" s="1007"/>
      <c r="L12" s="391"/>
    </row>
    <row r="13" spans="1:12" ht="12.75" customHeight="1" x14ac:dyDescent="0.2">
      <c r="A13" s="250">
        <v>5</v>
      </c>
      <c r="B13" s="252" t="s">
        <v>826</v>
      </c>
      <c r="C13" s="1007"/>
      <c r="D13" s="1007"/>
      <c r="E13" s="1007"/>
      <c r="F13" s="1007"/>
      <c r="G13" s="1007"/>
      <c r="H13" s="1007"/>
      <c r="I13" s="1007"/>
      <c r="J13" s="1007"/>
      <c r="K13" s="1007"/>
      <c r="L13" s="391"/>
    </row>
    <row r="14" spans="1:12" ht="12.75" customHeight="1" x14ac:dyDescent="0.2">
      <c r="A14" s="250">
        <v>6</v>
      </c>
      <c r="B14" s="252" t="s">
        <v>827</v>
      </c>
      <c r="C14" s="1007"/>
      <c r="D14" s="1007"/>
      <c r="E14" s="1007"/>
      <c r="F14" s="1007"/>
      <c r="G14" s="1007"/>
      <c r="H14" s="1007"/>
      <c r="I14" s="1007"/>
      <c r="J14" s="1007"/>
      <c r="K14" s="1007"/>
      <c r="L14" s="391"/>
    </row>
    <row r="15" spans="1:12" ht="12.75" customHeight="1" x14ac:dyDescent="0.2">
      <c r="A15" s="250">
        <v>7</v>
      </c>
      <c r="B15" s="252" t="s">
        <v>828</v>
      </c>
      <c r="C15" s="1007"/>
      <c r="D15" s="1007"/>
      <c r="E15" s="1007"/>
      <c r="F15" s="1007"/>
      <c r="G15" s="1007"/>
      <c r="H15" s="1007"/>
      <c r="I15" s="1007"/>
      <c r="J15" s="1007"/>
      <c r="K15" s="1007"/>
      <c r="L15" s="391"/>
    </row>
    <row r="16" spans="1:12" ht="12.75" customHeight="1" x14ac:dyDescent="0.2">
      <c r="A16" s="250">
        <v>8</v>
      </c>
      <c r="B16" s="252" t="s">
        <v>829</v>
      </c>
      <c r="C16" s="1007"/>
      <c r="D16" s="1007"/>
      <c r="E16" s="1007"/>
      <c r="F16" s="1007"/>
      <c r="G16" s="1007"/>
      <c r="H16" s="1007"/>
      <c r="I16" s="1007"/>
      <c r="J16" s="1007"/>
      <c r="K16" s="1007"/>
      <c r="L16" s="391"/>
    </row>
    <row r="17" spans="1:12" ht="12.75" customHeight="1" x14ac:dyDescent="0.2">
      <c r="A17" s="250">
        <v>9</v>
      </c>
      <c r="B17" s="252" t="s">
        <v>830</v>
      </c>
      <c r="C17" s="1007"/>
      <c r="D17" s="1007"/>
      <c r="E17" s="1007"/>
      <c r="F17" s="1007"/>
      <c r="G17" s="1007"/>
      <c r="H17" s="1007"/>
      <c r="I17" s="1007"/>
      <c r="J17" s="1007"/>
      <c r="K17" s="1007"/>
      <c r="L17" s="391"/>
    </row>
    <row r="18" spans="1:12" ht="12.75" customHeight="1" x14ac:dyDescent="0.2">
      <c r="A18" s="250">
        <v>10</v>
      </c>
      <c r="B18" s="252" t="s">
        <v>831</v>
      </c>
      <c r="C18" s="1007"/>
      <c r="D18" s="1007"/>
      <c r="E18" s="1007"/>
      <c r="F18" s="1007"/>
      <c r="G18" s="1007"/>
      <c r="H18" s="1007"/>
      <c r="I18" s="1007"/>
      <c r="J18" s="1007"/>
      <c r="K18" s="1007"/>
      <c r="L18" s="391"/>
    </row>
    <row r="19" spans="1:12" ht="12.75" customHeight="1" x14ac:dyDescent="0.2">
      <c r="A19" s="250">
        <v>11</v>
      </c>
      <c r="B19" s="252" t="s">
        <v>832</v>
      </c>
      <c r="C19" s="1007"/>
      <c r="D19" s="1007"/>
      <c r="E19" s="1007"/>
      <c r="F19" s="1007"/>
      <c r="G19" s="1007"/>
      <c r="H19" s="1007"/>
      <c r="I19" s="1007"/>
      <c r="J19" s="1007"/>
      <c r="K19" s="1007"/>
      <c r="L19" s="391"/>
    </row>
    <row r="20" spans="1:12" ht="12.75" customHeight="1" x14ac:dyDescent="0.2">
      <c r="A20" s="250">
        <v>12</v>
      </c>
      <c r="B20" s="252" t="s">
        <v>833</v>
      </c>
      <c r="C20" s="1007"/>
      <c r="D20" s="1007"/>
      <c r="E20" s="1007"/>
      <c r="F20" s="1007"/>
      <c r="G20" s="1007"/>
      <c r="H20" s="1007"/>
      <c r="I20" s="1007"/>
      <c r="J20" s="1007"/>
      <c r="K20" s="1007"/>
      <c r="L20" s="391"/>
    </row>
    <row r="21" spans="1:12" ht="12.75" customHeight="1" x14ac:dyDescent="0.2">
      <c r="A21" s="250">
        <v>13</v>
      </c>
      <c r="B21" s="252" t="s">
        <v>834</v>
      </c>
      <c r="C21" s="1007"/>
      <c r="D21" s="1007"/>
      <c r="E21" s="1007"/>
      <c r="F21" s="1007"/>
      <c r="G21" s="1007"/>
      <c r="H21" s="1007"/>
      <c r="I21" s="1007"/>
      <c r="J21" s="1007"/>
      <c r="K21" s="1007"/>
      <c r="L21" s="391"/>
    </row>
    <row r="22" spans="1:12" ht="12.75" customHeight="1" x14ac:dyDescent="0.2">
      <c r="A22" s="250">
        <v>14</v>
      </c>
      <c r="B22" s="252" t="s">
        <v>835</v>
      </c>
      <c r="C22" s="1007"/>
      <c r="D22" s="1007"/>
      <c r="E22" s="1007"/>
      <c r="F22" s="1007"/>
      <c r="G22" s="1007"/>
      <c r="H22" s="1007"/>
      <c r="I22" s="1007"/>
      <c r="J22" s="1007"/>
      <c r="K22" s="1007"/>
      <c r="L22" s="391"/>
    </row>
    <row r="23" spans="1:12" ht="12.75" customHeight="1" x14ac:dyDescent="0.2">
      <c r="A23" s="250">
        <v>15</v>
      </c>
      <c r="B23" s="252" t="s">
        <v>836</v>
      </c>
      <c r="C23" s="1007"/>
      <c r="D23" s="1007"/>
      <c r="E23" s="1007"/>
      <c r="F23" s="1007"/>
      <c r="G23" s="1007"/>
      <c r="H23" s="1007"/>
      <c r="I23" s="1007"/>
      <c r="J23" s="1007"/>
      <c r="K23" s="1007"/>
      <c r="L23" s="391"/>
    </row>
    <row r="24" spans="1:12" ht="12.75" customHeight="1" x14ac:dyDescent="0.2">
      <c r="A24" s="250">
        <v>16</v>
      </c>
      <c r="B24" s="252" t="s">
        <v>837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391"/>
    </row>
    <row r="25" spans="1:12" ht="12.75" customHeight="1" x14ac:dyDescent="0.2">
      <c r="A25" s="250">
        <v>17</v>
      </c>
      <c r="B25" s="252" t="s">
        <v>838</v>
      </c>
      <c r="C25" s="1007"/>
      <c r="D25" s="1007"/>
      <c r="E25" s="1007"/>
      <c r="F25" s="1007"/>
      <c r="G25" s="1007"/>
      <c r="H25" s="1007"/>
      <c r="I25" s="1007"/>
      <c r="J25" s="1007"/>
      <c r="K25" s="1007"/>
      <c r="L25" s="391"/>
    </row>
    <row r="26" spans="1:12" ht="12.75" customHeight="1" x14ac:dyDescent="0.2">
      <c r="A26" s="250">
        <v>18</v>
      </c>
      <c r="B26" s="252" t="s">
        <v>839</v>
      </c>
      <c r="C26" s="1007"/>
      <c r="D26" s="1007"/>
      <c r="E26" s="1007"/>
      <c r="F26" s="1007"/>
      <c r="G26" s="1007"/>
      <c r="H26" s="1007"/>
      <c r="I26" s="1007"/>
      <c r="J26" s="1007"/>
      <c r="K26" s="1007"/>
      <c r="L26" s="391"/>
    </row>
    <row r="27" spans="1:12" ht="12.75" customHeight="1" x14ac:dyDescent="0.2">
      <c r="A27" s="250">
        <v>19</v>
      </c>
      <c r="B27" s="252" t="s">
        <v>840</v>
      </c>
      <c r="C27" s="1007"/>
      <c r="D27" s="1007"/>
      <c r="E27" s="1007"/>
      <c r="F27" s="1007"/>
      <c r="G27" s="1007"/>
      <c r="H27" s="1007"/>
      <c r="I27" s="1007"/>
      <c r="J27" s="1007"/>
      <c r="K27" s="1007"/>
      <c r="L27" s="391"/>
    </row>
    <row r="28" spans="1:12" ht="12.75" customHeight="1" x14ac:dyDescent="0.2">
      <c r="A28" s="250">
        <v>20</v>
      </c>
      <c r="B28" s="252" t="s">
        <v>841</v>
      </c>
      <c r="C28" s="1007"/>
      <c r="D28" s="1007"/>
      <c r="E28" s="1007"/>
      <c r="F28" s="1007"/>
      <c r="G28" s="1007"/>
      <c r="H28" s="1007"/>
      <c r="I28" s="1007"/>
      <c r="J28" s="1007"/>
      <c r="K28" s="1007"/>
      <c r="L28" s="391"/>
    </row>
    <row r="29" spans="1:12" ht="12.75" customHeight="1" x14ac:dyDescent="0.2">
      <c r="A29" s="250">
        <v>21</v>
      </c>
      <c r="B29" s="252" t="s">
        <v>842</v>
      </c>
      <c r="C29" s="1007"/>
      <c r="D29" s="1007"/>
      <c r="E29" s="1007"/>
      <c r="F29" s="1007"/>
      <c r="G29" s="1007"/>
      <c r="H29" s="1007"/>
      <c r="I29" s="1007"/>
      <c r="J29" s="1007"/>
      <c r="K29" s="1007"/>
      <c r="L29" s="391"/>
    </row>
    <row r="30" spans="1:12" ht="12.75" customHeight="1" x14ac:dyDescent="0.2">
      <c r="A30" s="250">
        <v>22</v>
      </c>
      <c r="B30" s="252" t="s">
        <v>843</v>
      </c>
      <c r="C30" s="1007"/>
      <c r="D30" s="1007"/>
      <c r="E30" s="1007"/>
      <c r="F30" s="1007"/>
      <c r="G30" s="1007"/>
      <c r="H30" s="1007"/>
      <c r="I30" s="1007"/>
      <c r="J30" s="1007"/>
      <c r="K30" s="1007"/>
      <c r="L30" s="391"/>
    </row>
    <row r="31" spans="1:12" ht="12.75" customHeight="1" x14ac:dyDescent="0.2">
      <c r="A31" s="250">
        <v>23</v>
      </c>
      <c r="B31" s="252" t="s">
        <v>844</v>
      </c>
      <c r="C31" s="1007"/>
      <c r="D31" s="1007"/>
      <c r="E31" s="1007"/>
      <c r="F31" s="1007"/>
      <c r="G31" s="1007"/>
      <c r="H31" s="1007"/>
      <c r="I31" s="1007"/>
      <c r="J31" s="1007"/>
      <c r="K31" s="1007"/>
      <c r="L31" s="391"/>
    </row>
    <row r="32" spans="1:12" ht="12.75" customHeight="1" x14ac:dyDescent="0.2">
      <c r="A32" s="253">
        <v>24</v>
      </c>
      <c r="B32" s="252" t="s">
        <v>845</v>
      </c>
      <c r="C32" s="1007"/>
      <c r="D32" s="1007"/>
      <c r="E32" s="1007"/>
      <c r="F32" s="1007"/>
      <c r="G32" s="1007"/>
      <c r="H32" s="1007"/>
      <c r="I32" s="1007"/>
      <c r="J32" s="1007"/>
      <c r="K32" s="1007"/>
      <c r="L32" s="391"/>
    </row>
    <row r="33" spans="1:12" ht="12.75" customHeight="1" x14ac:dyDescent="0.2">
      <c r="A33" s="822" t="s">
        <v>16</v>
      </c>
      <c r="B33" s="823"/>
      <c r="C33" s="1007"/>
      <c r="D33" s="1007"/>
      <c r="E33" s="1007"/>
      <c r="F33" s="1007"/>
      <c r="G33" s="1007"/>
      <c r="H33" s="1007"/>
      <c r="I33" s="1007"/>
      <c r="J33" s="1007"/>
      <c r="K33" s="1007"/>
      <c r="L33" s="392"/>
    </row>
    <row r="35" spans="1:12" x14ac:dyDescent="0.2">
      <c r="A35" s="10" t="s">
        <v>460</v>
      </c>
    </row>
    <row r="37" spans="1:12" x14ac:dyDescent="0.2">
      <c r="A37" s="163"/>
      <c r="B37" s="163"/>
      <c r="C37" s="163"/>
      <c r="D37" s="163"/>
      <c r="I37" s="651"/>
      <c r="J37" s="651"/>
      <c r="K37" s="651"/>
    </row>
    <row r="38" spans="1:12" x14ac:dyDescent="0.2">
      <c r="A38" s="163"/>
      <c r="B38" s="163"/>
      <c r="C38" s="163"/>
      <c r="D38" s="163"/>
      <c r="I38" s="651"/>
      <c r="J38" s="651"/>
      <c r="K38" s="651"/>
    </row>
    <row r="39" spans="1:12" ht="15" customHeight="1" x14ac:dyDescent="0.2">
      <c r="A39" s="10" t="s">
        <v>1114</v>
      </c>
      <c r="B39" s="163"/>
      <c r="C39" s="163"/>
      <c r="D39" s="936" t="s">
        <v>1120</v>
      </c>
      <c r="E39" s="936"/>
      <c r="F39" s="936"/>
      <c r="H39" s="832" t="s">
        <v>1116</v>
      </c>
      <c r="I39" s="832"/>
      <c r="J39" s="832"/>
      <c r="K39" s="832"/>
      <c r="L39" s="173"/>
    </row>
    <row r="40" spans="1:12" ht="15" customHeight="1" x14ac:dyDescent="0.2">
      <c r="A40" s="163"/>
      <c r="B40" s="163"/>
      <c r="C40" s="163"/>
      <c r="D40" s="936" t="s">
        <v>1121</v>
      </c>
      <c r="E40" s="936"/>
      <c r="F40" s="936"/>
      <c r="H40" s="832" t="s">
        <v>1115</v>
      </c>
      <c r="I40" s="832"/>
      <c r="J40" s="832"/>
      <c r="K40" s="832"/>
      <c r="L40" s="173"/>
    </row>
    <row r="41" spans="1:12" x14ac:dyDescent="0.2">
      <c r="C41" s="163"/>
      <c r="D41" s="936" t="s">
        <v>1122</v>
      </c>
      <c r="E41" s="936"/>
      <c r="F41" s="936"/>
      <c r="I41" s="27"/>
      <c r="J41" s="27"/>
      <c r="K41" s="27"/>
    </row>
  </sheetData>
  <mergeCells count="17">
    <mergeCell ref="D39:F39"/>
    <mergeCell ref="D40:F40"/>
    <mergeCell ref="D41:F41"/>
    <mergeCell ref="H39:K39"/>
    <mergeCell ref="H40:K40"/>
    <mergeCell ref="A1:I1"/>
    <mergeCell ref="J1:K1"/>
    <mergeCell ref="A2:K2"/>
    <mergeCell ref="A4:K4"/>
    <mergeCell ref="J5:L5"/>
    <mergeCell ref="A33:B33"/>
    <mergeCell ref="A6:A7"/>
    <mergeCell ref="B6:B7"/>
    <mergeCell ref="C6:C7"/>
    <mergeCell ref="D6:H6"/>
    <mergeCell ref="C9:K33"/>
    <mergeCell ref="I6:K6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V44"/>
  <sheetViews>
    <sheetView view="pageBreakPreview" topLeftCell="D2" zoomScale="86" zoomScaleNormal="80" zoomScaleSheetLayoutView="86" workbookViewId="0">
      <selection activeCell="P8" sqref="P8"/>
    </sheetView>
  </sheetViews>
  <sheetFormatPr defaultRowHeight="12.75" x14ac:dyDescent="0.2"/>
  <cols>
    <col min="1" max="1" width="4.85546875" customWidth="1"/>
    <col min="2" max="2" width="20.42578125" customWidth="1"/>
    <col min="3" max="3" width="11" customWidth="1"/>
    <col min="4" max="4" width="10.5703125" customWidth="1"/>
    <col min="5" max="5" width="10.140625" customWidth="1"/>
    <col min="6" max="6" width="11.140625" customWidth="1"/>
    <col min="7" max="8" width="9.5703125" customWidth="1"/>
    <col min="9" max="9" width="8.7109375" customWidth="1"/>
    <col min="10" max="10" width="9.5703125" customWidth="1"/>
    <col min="11" max="12" width="9.85546875" customWidth="1"/>
    <col min="13" max="13" width="8.7109375" customWidth="1"/>
    <col min="14" max="14" width="10" customWidth="1"/>
    <col min="15" max="15" width="10.140625" customWidth="1"/>
    <col min="16" max="17" width="10" customWidth="1"/>
    <col min="18" max="18" width="10.7109375" customWidth="1"/>
    <col min="19" max="19" width="10" customWidth="1"/>
    <col min="20" max="20" width="10.5703125" customWidth="1"/>
    <col min="21" max="21" width="8.7109375" customWidth="1"/>
    <col min="22" max="22" width="9.85546875" customWidth="1"/>
    <col min="28" max="28" width="11" customWidth="1"/>
    <col min="29" max="30" width="8.85546875" hidden="1" customWidth="1"/>
  </cols>
  <sheetData>
    <row r="2" spans="1:256" x14ac:dyDescent="0.2">
      <c r="G2" s="749"/>
      <c r="H2" s="749"/>
      <c r="I2" s="749"/>
      <c r="J2" s="749"/>
      <c r="K2" s="749"/>
      <c r="L2" s="749"/>
      <c r="M2" s="749"/>
      <c r="N2" s="749"/>
      <c r="O2" s="749"/>
      <c r="P2" s="1"/>
      <c r="Q2" s="1"/>
      <c r="R2" s="1"/>
      <c r="T2" s="39" t="s">
        <v>55</v>
      </c>
    </row>
    <row r="3" spans="1:256" ht="15" x14ac:dyDescent="0.25">
      <c r="A3" s="712" t="s">
        <v>53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</row>
    <row r="4" spans="1:256" ht="15.75" x14ac:dyDescent="0.25">
      <c r="A4" s="767" t="s">
        <v>663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6" spans="1:256" ht="15" x14ac:dyDescent="0.25">
      <c r="A6" s="780" t="s">
        <v>665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</row>
    <row r="7" spans="1:256" ht="15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56" ht="15.75" x14ac:dyDescent="0.25">
      <c r="A8" s="27" t="s">
        <v>870</v>
      </c>
      <c r="B8" s="27"/>
      <c r="C8" s="10"/>
      <c r="D8" s="10"/>
      <c r="E8" s="24"/>
      <c r="F8" s="24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10" spans="1:256" ht="15" x14ac:dyDescent="0.25">
      <c r="G10" s="295"/>
      <c r="H10" s="295"/>
      <c r="I10" s="295"/>
      <c r="K10" s="295"/>
      <c r="L10" s="295"/>
      <c r="M10" s="295"/>
      <c r="U10" s="784" t="s">
        <v>472</v>
      </c>
      <c r="V10" s="784"/>
      <c r="W10" s="11"/>
      <c r="X10" s="11"/>
      <c r="Y10" s="11"/>
      <c r="Z10" s="11"/>
      <c r="AA10" s="11"/>
      <c r="AB10" s="771"/>
      <c r="AC10" s="771"/>
      <c r="AD10" s="77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2.75" customHeight="1" x14ac:dyDescent="0.2">
      <c r="A11" s="781" t="s">
        <v>2</v>
      </c>
      <c r="B11" s="781" t="s">
        <v>106</v>
      </c>
      <c r="C11" s="774" t="s">
        <v>153</v>
      </c>
      <c r="D11" s="775"/>
      <c r="E11" s="775"/>
      <c r="F11" s="776"/>
      <c r="G11" s="774" t="s">
        <v>1060</v>
      </c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6"/>
      <c r="S11" s="785" t="s">
        <v>253</v>
      </c>
      <c r="T11" s="786"/>
      <c r="U11" s="786"/>
      <c r="V11" s="786"/>
      <c r="W11" s="104"/>
      <c r="X11" s="104"/>
      <c r="Y11" s="104"/>
      <c r="Z11" s="104"/>
      <c r="AA11" s="104"/>
      <c r="AB11" s="104"/>
      <c r="AC11" s="104"/>
      <c r="AD11" s="104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x14ac:dyDescent="0.2">
      <c r="A12" s="782"/>
      <c r="B12" s="782"/>
      <c r="C12" s="777"/>
      <c r="D12" s="778"/>
      <c r="E12" s="778"/>
      <c r="F12" s="779"/>
      <c r="G12" s="717" t="s">
        <v>173</v>
      </c>
      <c r="H12" s="734"/>
      <c r="I12" s="734"/>
      <c r="J12" s="718"/>
      <c r="K12" s="717" t="s">
        <v>174</v>
      </c>
      <c r="L12" s="734"/>
      <c r="M12" s="734"/>
      <c r="N12" s="718"/>
      <c r="O12" s="756" t="s">
        <v>16</v>
      </c>
      <c r="P12" s="756"/>
      <c r="Q12" s="756"/>
      <c r="R12" s="756"/>
      <c r="S12" s="787"/>
      <c r="T12" s="788"/>
      <c r="U12" s="788"/>
      <c r="V12" s="788"/>
      <c r="W12" s="104"/>
      <c r="X12" s="104"/>
      <c r="Y12" s="104"/>
      <c r="Z12" s="104"/>
      <c r="AA12" s="104"/>
      <c r="AB12" s="104"/>
      <c r="AC12" s="104"/>
      <c r="AD12" s="104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38.25" x14ac:dyDescent="0.2">
      <c r="A13" s="783"/>
      <c r="B13" s="783"/>
      <c r="C13" s="308" t="s">
        <v>254</v>
      </c>
      <c r="D13" s="308" t="s">
        <v>255</v>
      </c>
      <c r="E13" s="308" t="s">
        <v>256</v>
      </c>
      <c r="F13" s="308" t="s">
        <v>85</v>
      </c>
      <c r="G13" s="308" t="s">
        <v>254</v>
      </c>
      <c r="H13" s="308" t="s">
        <v>255</v>
      </c>
      <c r="I13" s="308" t="s">
        <v>256</v>
      </c>
      <c r="J13" s="308" t="s">
        <v>16</v>
      </c>
      <c r="K13" s="308" t="s">
        <v>254</v>
      </c>
      <c r="L13" s="308" t="s">
        <v>255</v>
      </c>
      <c r="M13" s="308" t="s">
        <v>256</v>
      </c>
      <c r="N13" s="308" t="s">
        <v>85</v>
      </c>
      <c r="O13" s="308" t="s">
        <v>254</v>
      </c>
      <c r="P13" s="308" t="s">
        <v>255</v>
      </c>
      <c r="Q13" s="308" t="s">
        <v>256</v>
      </c>
      <c r="R13" s="308" t="s">
        <v>16</v>
      </c>
      <c r="S13" s="307" t="s">
        <v>468</v>
      </c>
      <c r="T13" s="307" t="s">
        <v>469</v>
      </c>
      <c r="U13" s="307" t="s">
        <v>470</v>
      </c>
      <c r="V13" s="332" t="s">
        <v>471</v>
      </c>
      <c r="W13" s="104"/>
      <c r="X13" s="104"/>
      <c r="Y13" s="104"/>
      <c r="Z13" s="104"/>
      <c r="AA13" s="104"/>
      <c r="AB13" s="104"/>
      <c r="AC13" s="104"/>
      <c r="AD13" s="104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x14ac:dyDescent="0.2">
      <c r="A14" s="331">
        <v>1</v>
      </c>
      <c r="B14" s="346">
        <v>2</v>
      </c>
      <c r="C14" s="331">
        <v>3</v>
      </c>
      <c r="D14" s="331">
        <v>4</v>
      </c>
      <c r="E14" s="346">
        <v>5</v>
      </c>
      <c r="F14" s="331">
        <v>6</v>
      </c>
      <c r="G14" s="331">
        <v>7</v>
      </c>
      <c r="H14" s="346">
        <v>8</v>
      </c>
      <c r="I14" s="331">
        <v>9</v>
      </c>
      <c r="J14" s="331">
        <v>10</v>
      </c>
      <c r="K14" s="346">
        <v>11</v>
      </c>
      <c r="L14" s="331">
        <v>12</v>
      </c>
      <c r="M14" s="331">
        <v>13</v>
      </c>
      <c r="N14" s="346">
        <v>14</v>
      </c>
      <c r="O14" s="331">
        <v>15</v>
      </c>
      <c r="P14" s="331">
        <v>16</v>
      </c>
      <c r="Q14" s="346">
        <v>17</v>
      </c>
      <c r="R14" s="331">
        <v>18</v>
      </c>
      <c r="S14" s="331">
        <v>19</v>
      </c>
      <c r="T14" s="346">
        <v>20</v>
      </c>
      <c r="U14" s="331">
        <v>21</v>
      </c>
      <c r="V14" s="331">
        <v>22</v>
      </c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x14ac:dyDescent="0.2">
      <c r="A15" s="13"/>
      <c r="B15" s="139" t="s">
        <v>240</v>
      </c>
      <c r="C15" s="13"/>
      <c r="D15" s="13"/>
      <c r="E15" s="13"/>
      <c r="F15" s="197"/>
      <c r="G15" s="4"/>
      <c r="H15" s="4"/>
      <c r="I15" s="4"/>
      <c r="J15" s="197"/>
      <c r="K15" s="4"/>
      <c r="L15" s="4"/>
      <c r="M15" s="4"/>
      <c r="N15" s="4"/>
      <c r="O15" s="4"/>
      <c r="P15" s="4"/>
      <c r="Q15" s="4"/>
      <c r="R15" s="4"/>
      <c r="S15" s="4"/>
      <c r="T15" s="5"/>
      <c r="U15" s="5"/>
      <c r="V15" s="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x14ac:dyDescent="0.2">
      <c r="A16" s="256">
        <v>1</v>
      </c>
      <c r="B16" s="139" t="s">
        <v>180</v>
      </c>
      <c r="C16" s="353">
        <v>3398.63</v>
      </c>
      <c r="D16" s="353">
        <v>1438.61</v>
      </c>
      <c r="E16" s="353">
        <v>376.99</v>
      </c>
      <c r="F16" s="354">
        <f t="shared" ref="F16:F21" si="0">SUM(C16:E16)</f>
        <v>5214.2299999999996</v>
      </c>
      <c r="G16" s="353">
        <v>3398.63</v>
      </c>
      <c r="H16" s="353">
        <v>1438.61</v>
      </c>
      <c r="I16" s="353">
        <v>376.99</v>
      </c>
      <c r="J16" s="354">
        <f t="shared" ref="J16:J21" si="1">SUM(G16:I16)</f>
        <v>5214.2299999999996</v>
      </c>
      <c r="K16" s="353">
        <v>0</v>
      </c>
      <c r="L16" s="353">
        <v>0</v>
      </c>
      <c r="M16" s="353">
        <v>0</v>
      </c>
      <c r="N16" s="354">
        <f t="shared" ref="N16:N21" si="2">SUM(K16:M16)</f>
        <v>0</v>
      </c>
      <c r="O16" s="353">
        <v>3398.63</v>
      </c>
      <c r="P16" s="353">
        <v>1438.61</v>
      </c>
      <c r="Q16" s="353">
        <v>376.99</v>
      </c>
      <c r="R16" s="354">
        <f t="shared" ref="R16:R21" si="3">SUM(O16:Q16)</f>
        <v>5214.2299999999996</v>
      </c>
      <c r="S16" s="353">
        <f>C16-O16</f>
        <v>0</v>
      </c>
      <c r="T16" s="353">
        <f>D16-P16</f>
        <v>0</v>
      </c>
      <c r="U16" s="353">
        <f>E16-Q16</f>
        <v>0</v>
      </c>
      <c r="V16" s="354">
        <f t="shared" ref="V16:V21" si="4">SUM(S16:U16)</f>
        <v>0</v>
      </c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37" x14ac:dyDescent="0.2">
      <c r="A17" s="256">
        <v>2</v>
      </c>
      <c r="B17" s="140" t="s">
        <v>125</v>
      </c>
      <c r="C17" s="595">
        <v>79875.44</v>
      </c>
      <c r="D17" s="595">
        <v>33810.43</v>
      </c>
      <c r="E17" s="595">
        <v>8860.07</v>
      </c>
      <c r="F17" s="354">
        <f t="shared" si="0"/>
        <v>122545.94</v>
      </c>
      <c r="G17" s="353">
        <v>47925.26</v>
      </c>
      <c r="H17" s="353">
        <v>20286.259999999998</v>
      </c>
      <c r="I17" s="353">
        <v>5316.04</v>
      </c>
      <c r="J17" s="354">
        <f t="shared" si="1"/>
        <v>73527.56</v>
      </c>
      <c r="K17" s="353">
        <v>31950.18</v>
      </c>
      <c r="L17" s="353">
        <v>13524.17</v>
      </c>
      <c r="M17" s="353">
        <v>3544.03</v>
      </c>
      <c r="N17" s="354">
        <f t="shared" si="2"/>
        <v>49018.38</v>
      </c>
      <c r="O17" s="353">
        <v>79875.44</v>
      </c>
      <c r="P17" s="353">
        <v>33810.43</v>
      </c>
      <c r="Q17" s="353">
        <v>8860.07</v>
      </c>
      <c r="R17" s="354">
        <f t="shared" si="3"/>
        <v>122545.94</v>
      </c>
      <c r="S17" s="353">
        <f t="shared" ref="S17:S24" si="5">C17-O17</f>
        <v>0</v>
      </c>
      <c r="T17" s="353">
        <f t="shared" ref="T17:T20" si="6">D17-P17</f>
        <v>0</v>
      </c>
      <c r="U17" s="353">
        <f t="shared" ref="U17:U24" si="7">E17-Q17</f>
        <v>0</v>
      </c>
      <c r="V17" s="354">
        <f t="shared" si="4"/>
        <v>0</v>
      </c>
      <c r="Y17" s="770"/>
      <c r="Z17" s="770"/>
      <c r="AA17" s="770"/>
      <c r="AB17" s="770"/>
    </row>
    <row r="18" spans="1:37" ht="25.5" x14ac:dyDescent="0.2">
      <c r="A18" s="256">
        <v>3</v>
      </c>
      <c r="B18" s="139" t="s">
        <v>126</v>
      </c>
      <c r="C18" s="595">
        <v>999.11</v>
      </c>
      <c r="D18" s="595">
        <v>422.91</v>
      </c>
      <c r="E18" s="595">
        <v>110.82</v>
      </c>
      <c r="F18" s="354">
        <f t="shared" si="0"/>
        <v>1532.84</v>
      </c>
      <c r="G18" s="353">
        <v>999.11</v>
      </c>
      <c r="H18" s="353">
        <v>422.91</v>
      </c>
      <c r="I18" s="353">
        <v>110.82</v>
      </c>
      <c r="J18" s="354">
        <f t="shared" si="1"/>
        <v>1532.84</v>
      </c>
      <c r="K18" s="353">
        <v>0</v>
      </c>
      <c r="L18" s="353">
        <v>0</v>
      </c>
      <c r="M18" s="353">
        <v>0</v>
      </c>
      <c r="N18" s="354">
        <f t="shared" si="2"/>
        <v>0</v>
      </c>
      <c r="O18" s="353">
        <v>999.11</v>
      </c>
      <c r="P18" s="353">
        <v>422.91</v>
      </c>
      <c r="Q18" s="353">
        <v>110.82</v>
      </c>
      <c r="R18" s="354">
        <f t="shared" si="3"/>
        <v>1532.84</v>
      </c>
      <c r="S18" s="353">
        <f t="shared" si="5"/>
        <v>0</v>
      </c>
      <c r="T18" s="353">
        <f t="shared" si="6"/>
        <v>0</v>
      </c>
      <c r="U18" s="353">
        <f t="shared" si="7"/>
        <v>0</v>
      </c>
      <c r="V18" s="354">
        <f t="shared" si="4"/>
        <v>0</v>
      </c>
    </row>
    <row r="19" spans="1:37" x14ac:dyDescent="0.2">
      <c r="A19" s="256">
        <v>4</v>
      </c>
      <c r="B19" s="140" t="s">
        <v>127</v>
      </c>
      <c r="C19" s="595">
        <v>1266.92</v>
      </c>
      <c r="D19" s="595">
        <v>536.28</v>
      </c>
      <c r="E19" s="595">
        <v>140.53</v>
      </c>
      <c r="F19" s="354">
        <f t="shared" si="0"/>
        <v>1943.73</v>
      </c>
      <c r="G19" s="353">
        <v>1266.92</v>
      </c>
      <c r="H19" s="353">
        <v>536.28</v>
      </c>
      <c r="I19" s="353">
        <v>140.53</v>
      </c>
      <c r="J19" s="354">
        <f t="shared" si="1"/>
        <v>1943.73</v>
      </c>
      <c r="K19" s="353">
        <v>0</v>
      </c>
      <c r="L19" s="353">
        <v>0</v>
      </c>
      <c r="M19" s="353">
        <v>0</v>
      </c>
      <c r="N19" s="354">
        <f t="shared" si="2"/>
        <v>0</v>
      </c>
      <c r="O19" s="353">
        <v>1266.92</v>
      </c>
      <c r="P19" s="353">
        <v>536.28</v>
      </c>
      <c r="Q19" s="353">
        <v>140.53</v>
      </c>
      <c r="R19" s="354">
        <f t="shared" si="3"/>
        <v>1943.73</v>
      </c>
      <c r="S19" s="353">
        <f t="shared" si="5"/>
        <v>0</v>
      </c>
      <c r="T19" s="353">
        <f t="shared" si="6"/>
        <v>0</v>
      </c>
      <c r="U19" s="353">
        <f t="shared" si="7"/>
        <v>0</v>
      </c>
      <c r="V19" s="354">
        <f t="shared" si="4"/>
        <v>0</v>
      </c>
    </row>
    <row r="20" spans="1:37" ht="25.5" x14ac:dyDescent="0.2">
      <c r="A20" s="256">
        <v>5</v>
      </c>
      <c r="B20" s="139" t="s">
        <v>128</v>
      </c>
      <c r="C20" s="595">
        <v>16216.720000000001</v>
      </c>
      <c r="D20" s="595">
        <v>6864.36</v>
      </c>
      <c r="E20" s="595">
        <v>1798.82</v>
      </c>
      <c r="F20" s="354">
        <f t="shared" si="0"/>
        <v>24879.9</v>
      </c>
      <c r="G20" s="353">
        <v>9730.0300000000007</v>
      </c>
      <c r="H20" s="353">
        <v>4118.62</v>
      </c>
      <c r="I20" s="353">
        <v>1079.29</v>
      </c>
      <c r="J20" s="354">
        <f t="shared" si="1"/>
        <v>14927.940000000002</v>
      </c>
      <c r="K20" s="353">
        <v>6486.69</v>
      </c>
      <c r="L20" s="353">
        <v>2745.74</v>
      </c>
      <c r="M20" s="353">
        <v>719.53</v>
      </c>
      <c r="N20" s="354">
        <f t="shared" si="2"/>
        <v>9951.9600000000009</v>
      </c>
      <c r="O20" s="353">
        <v>16216.720000000001</v>
      </c>
      <c r="P20" s="353">
        <v>6864.36</v>
      </c>
      <c r="Q20" s="353">
        <v>1798.82</v>
      </c>
      <c r="R20" s="354">
        <f t="shared" si="3"/>
        <v>24879.9</v>
      </c>
      <c r="S20" s="353">
        <f t="shared" si="5"/>
        <v>0</v>
      </c>
      <c r="T20" s="353">
        <f t="shared" si="6"/>
        <v>0</v>
      </c>
      <c r="U20" s="353">
        <f t="shared" si="7"/>
        <v>0</v>
      </c>
      <c r="V20" s="354">
        <f t="shared" si="4"/>
        <v>0</v>
      </c>
    </row>
    <row r="21" spans="1:37" s="11" customFormat="1" x14ac:dyDescent="0.2">
      <c r="A21" s="283"/>
      <c r="B21" s="205" t="s">
        <v>85</v>
      </c>
      <c r="C21" s="354">
        <f>SUM(C16:C20)</f>
        <v>101756.82</v>
      </c>
      <c r="D21" s="354">
        <f>SUM(D16:D20)</f>
        <v>43072.590000000004</v>
      </c>
      <c r="E21" s="354">
        <f>SUM(E16:E20)</f>
        <v>11287.23</v>
      </c>
      <c r="F21" s="354">
        <f t="shared" si="0"/>
        <v>156116.64000000001</v>
      </c>
      <c r="G21" s="354">
        <f t="shared" ref="G21:I21" si="8">SUM(G16:G20)</f>
        <v>63319.95</v>
      </c>
      <c r="H21" s="354">
        <f t="shared" si="8"/>
        <v>26802.679999999997</v>
      </c>
      <c r="I21" s="354">
        <f t="shared" si="8"/>
        <v>7023.6699999999992</v>
      </c>
      <c r="J21" s="354">
        <f t="shared" si="1"/>
        <v>97146.299999999988</v>
      </c>
      <c r="K21" s="354">
        <f>SUM(K16:K20)</f>
        <v>38436.870000000003</v>
      </c>
      <c r="L21" s="354">
        <f>SUM(L16:L20)</f>
        <v>16269.91</v>
      </c>
      <c r="M21" s="354">
        <f>SUM(M16:M20)</f>
        <v>4263.5600000000004</v>
      </c>
      <c r="N21" s="354">
        <f t="shared" si="2"/>
        <v>58970.34</v>
      </c>
      <c r="O21" s="354">
        <f>SUM(O16:O20)</f>
        <v>101756.82</v>
      </c>
      <c r="P21" s="354">
        <f>SUM(P16:P20)</f>
        <v>43072.590000000004</v>
      </c>
      <c r="Q21" s="354">
        <f>SUM(Q16:Q20)</f>
        <v>11287.23</v>
      </c>
      <c r="R21" s="354">
        <f t="shared" si="3"/>
        <v>156116.64000000001</v>
      </c>
      <c r="S21" s="354">
        <f>SUM(S16:S20)</f>
        <v>0</v>
      </c>
      <c r="T21" s="354">
        <f>SUM(T16:T20)</f>
        <v>0</v>
      </c>
      <c r="U21" s="354">
        <f>SUM(U16:U20)</f>
        <v>0</v>
      </c>
      <c r="V21" s="354">
        <f t="shared" si="4"/>
        <v>0</v>
      </c>
    </row>
    <row r="22" spans="1:37" ht="25.5" x14ac:dyDescent="0.2">
      <c r="A22" s="256"/>
      <c r="B22" s="139" t="s">
        <v>241</v>
      </c>
      <c r="C22" s="284"/>
      <c r="D22" s="284"/>
      <c r="E22" s="284"/>
      <c r="F22" s="352"/>
      <c r="G22" s="129"/>
      <c r="H22" s="129"/>
      <c r="I22" s="129"/>
      <c r="J22" s="348"/>
      <c r="K22" s="129"/>
      <c r="L22" s="129"/>
      <c r="M22" s="129"/>
      <c r="N22" s="354"/>
      <c r="O22" s="129"/>
      <c r="P22" s="129"/>
      <c r="Q22" s="129"/>
      <c r="R22" s="348"/>
      <c r="S22" s="353"/>
      <c r="T22" s="533"/>
      <c r="U22" s="533"/>
      <c r="V22" s="534"/>
    </row>
    <row r="23" spans="1:37" x14ac:dyDescent="0.2">
      <c r="A23" s="256">
        <v>6</v>
      </c>
      <c r="B23" s="139" t="s">
        <v>182</v>
      </c>
      <c r="C23" s="353">
        <v>499.95400000000006</v>
      </c>
      <c r="D23" s="353">
        <v>215.3648</v>
      </c>
      <c r="E23" s="353">
        <v>53.841200000000001</v>
      </c>
      <c r="F23" s="354">
        <f>SUM(C23:E23)</f>
        <v>769.16</v>
      </c>
      <c r="G23" s="353">
        <v>0</v>
      </c>
      <c r="H23" s="353">
        <v>0</v>
      </c>
      <c r="I23" s="353">
        <v>0</v>
      </c>
      <c r="J23" s="354">
        <f>SUM(G23:I23)</f>
        <v>0</v>
      </c>
      <c r="K23" s="353">
        <v>0</v>
      </c>
      <c r="L23" s="353">
        <v>0</v>
      </c>
      <c r="M23" s="353">
        <v>0</v>
      </c>
      <c r="N23" s="354">
        <f>SUM(K23:M23)</f>
        <v>0</v>
      </c>
      <c r="O23" s="353">
        <f>G23+K23</f>
        <v>0</v>
      </c>
      <c r="P23" s="353">
        <f>H23+L23</f>
        <v>0</v>
      </c>
      <c r="Q23" s="353">
        <f>I23+M23</f>
        <v>0</v>
      </c>
      <c r="R23" s="354">
        <f>SUM(O23:Q23)</f>
        <v>0</v>
      </c>
      <c r="S23" s="353">
        <f t="shared" si="5"/>
        <v>499.95400000000006</v>
      </c>
      <c r="T23" s="353">
        <f t="shared" ref="T23:T24" si="9">D23-Q23</f>
        <v>215.3648</v>
      </c>
      <c r="U23" s="353">
        <f t="shared" si="7"/>
        <v>53.841200000000001</v>
      </c>
      <c r="V23" s="354">
        <f t="shared" ref="V23:V24" si="10">S23+T23+U23</f>
        <v>769.16</v>
      </c>
    </row>
    <row r="24" spans="1:37" x14ac:dyDescent="0.2">
      <c r="A24" s="256">
        <v>7</v>
      </c>
      <c r="B24" s="140" t="s">
        <v>130</v>
      </c>
      <c r="C24" s="595">
        <v>0</v>
      </c>
      <c r="D24" s="595">
        <v>0</v>
      </c>
      <c r="E24" s="595">
        <v>0</v>
      </c>
      <c r="F24" s="354">
        <f>SUM(C24:E24)</f>
        <v>0</v>
      </c>
      <c r="G24" s="353">
        <v>0</v>
      </c>
      <c r="H24" s="353">
        <v>0</v>
      </c>
      <c r="I24" s="353">
        <v>0</v>
      </c>
      <c r="J24" s="354">
        <f>SUM(G24:I24)</f>
        <v>0</v>
      </c>
      <c r="K24" s="353">
        <v>0</v>
      </c>
      <c r="L24" s="353">
        <v>0</v>
      </c>
      <c r="M24" s="353">
        <v>0</v>
      </c>
      <c r="N24" s="354">
        <f>SUM(K24:M24)</f>
        <v>0</v>
      </c>
      <c r="O24" s="353">
        <v>0</v>
      </c>
      <c r="P24" s="353">
        <v>0</v>
      </c>
      <c r="Q24" s="353">
        <v>0</v>
      </c>
      <c r="R24" s="354">
        <f>SUM(O24:Q24)</f>
        <v>0</v>
      </c>
      <c r="S24" s="353">
        <f t="shared" si="5"/>
        <v>0</v>
      </c>
      <c r="T24" s="353">
        <f t="shared" si="9"/>
        <v>0</v>
      </c>
      <c r="U24" s="353">
        <f t="shared" si="7"/>
        <v>0</v>
      </c>
      <c r="V24" s="354">
        <f t="shared" si="10"/>
        <v>0</v>
      </c>
    </row>
    <row r="25" spans="1:37" x14ac:dyDescent="0.2">
      <c r="A25" s="284"/>
      <c r="B25" s="140" t="s">
        <v>85</v>
      </c>
      <c r="C25" s="354">
        <f>SUM(C23:C24)</f>
        <v>499.95400000000006</v>
      </c>
      <c r="D25" s="354">
        <f>SUM(D23:D24)</f>
        <v>215.3648</v>
      </c>
      <c r="E25" s="354">
        <f>SUM(E23:E24)</f>
        <v>53.841200000000001</v>
      </c>
      <c r="F25" s="354">
        <f>SUM(C25:E25)</f>
        <v>769.16</v>
      </c>
      <c r="G25" s="354">
        <f>SUM(G23:G24)</f>
        <v>0</v>
      </c>
      <c r="H25" s="354">
        <f>SUM(H23:H24)</f>
        <v>0</v>
      </c>
      <c r="I25" s="354">
        <f>SUM(I23:I24)</f>
        <v>0</v>
      </c>
      <c r="J25" s="354">
        <f>SUM(G25:I25)</f>
        <v>0</v>
      </c>
      <c r="K25" s="354">
        <f>SUM(K23:K24)</f>
        <v>0</v>
      </c>
      <c r="L25" s="354">
        <f>SUM(L23:L24)</f>
        <v>0</v>
      </c>
      <c r="M25" s="354">
        <f>SUM(M23:M24)</f>
        <v>0</v>
      </c>
      <c r="N25" s="354">
        <f>SUM(K25:M25)</f>
        <v>0</v>
      </c>
      <c r="O25" s="354">
        <f>SUM(O23:O24)</f>
        <v>0</v>
      </c>
      <c r="P25" s="354">
        <f>SUM(P23:P24)</f>
        <v>0</v>
      </c>
      <c r="Q25" s="354">
        <f>SUM(Q23:Q24)</f>
        <v>0</v>
      </c>
      <c r="R25" s="354">
        <f>SUM(O25:Q25)</f>
        <v>0</v>
      </c>
      <c r="S25" s="354">
        <f>SUM(S23:S24)</f>
        <v>499.95400000000006</v>
      </c>
      <c r="T25" s="354">
        <f>SUM(T23:T24)</f>
        <v>215.3648</v>
      </c>
      <c r="U25" s="354">
        <f>SUM(U23:U24)</f>
        <v>53.841200000000001</v>
      </c>
      <c r="V25" s="354">
        <f>SUM(V23:V24)</f>
        <v>769.16</v>
      </c>
    </row>
    <row r="26" spans="1:37" x14ac:dyDescent="0.2">
      <c r="A26" s="284"/>
      <c r="B26" s="140" t="s">
        <v>32</v>
      </c>
      <c r="C26" s="354">
        <f>C25+C21</f>
        <v>102256.774</v>
      </c>
      <c r="D26" s="354">
        <f t="shared" ref="D26:V26" si="11">D25+D21</f>
        <v>43287.954800000007</v>
      </c>
      <c r="E26" s="354">
        <f t="shared" si="11"/>
        <v>11341.0712</v>
      </c>
      <c r="F26" s="354">
        <f t="shared" si="11"/>
        <v>156885.80000000002</v>
      </c>
      <c r="G26" s="354">
        <f t="shared" si="11"/>
        <v>63319.95</v>
      </c>
      <c r="H26" s="354">
        <f t="shared" si="11"/>
        <v>26802.679999999997</v>
      </c>
      <c r="I26" s="354">
        <f t="shared" si="11"/>
        <v>7023.6699999999992</v>
      </c>
      <c r="J26" s="354">
        <f t="shared" si="11"/>
        <v>97146.299999999988</v>
      </c>
      <c r="K26" s="354">
        <f t="shared" si="11"/>
        <v>38436.870000000003</v>
      </c>
      <c r="L26" s="354">
        <f t="shared" si="11"/>
        <v>16269.91</v>
      </c>
      <c r="M26" s="354">
        <f t="shared" si="11"/>
        <v>4263.5600000000004</v>
      </c>
      <c r="N26" s="354">
        <f t="shared" si="11"/>
        <v>58970.34</v>
      </c>
      <c r="O26" s="354">
        <f t="shared" si="11"/>
        <v>101756.82</v>
      </c>
      <c r="P26" s="354">
        <f t="shared" si="11"/>
        <v>43072.590000000004</v>
      </c>
      <c r="Q26" s="354">
        <f t="shared" si="11"/>
        <v>11287.23</v>
      </c>
      <c r="R26" s="354">
        <f t="shared" si="11"/>
        <v>156116.64000000001</v>
      </c>
      <c r="S26" s="354">
        <f t="shared" si="11"/>
        <v>499.95400000000006</v>
      </c>
      <c r="T26" s="354">
        <f t="shared" si="11"/>
        <v>215.3648</v>
      </c>
      <c r="U26" s="354">
        <f t="shared" si="11"/>
        <v>53.841200000000001</v>
      </c>
      <c r="V26" s="354">
        <f t="shared" si="11"/>
        <v>769.16</v>
      </c>
    </row>
    <row r="28" spans="1:37" ht="15.75" x14ac:dyDescent="0.25">
      <c r="A28" s="597" t="s">
        <v>1093</v>
      </c>
    </row>
    <row r="29" spans="1:37" x14ac:dyDescent="0.2">
      <c r="B29" s="596"/>
      <c r="D29" s="295"/>
      <c r="E29" s="295"/>
    </row>
    <row r="30" spans="1:37" ht="25.5" customHeight="1" x14ac:dyDescent="0.2">
      <c r="A30" s="10" t="s">
        <v>1114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789"/>
      <c r="R30" s="789"/>
      <c r="S30" s="789"/>
      <c r="T30" s="789"/>
      <c r="U30" s="10"/>
      <c r="V30" s="10"/>
      <c r="W30" s="11"/>
      <c r="X30" s="11"/>
      <c r="Y30" s="11"/>
      <c r="Z30" s="11"/>
      <c r="AA30" s="11"/>
      <c r="AE30" s="11"/>
      <c r="AF30" s="11"/>
    </row>
    <row r="31" spans="1:37" ht="12.75" customHeight="1" x14ac:dyDescent="0.2">
      <c r="A31" s="410"/>
      <c r="B31" s="410"/>
      <c r="C31" s="410"/>
      <c r="D31" s="410"/>
      <c r="E31" s="410"/>
      <c r="F31" s="410"/>
      <c r="G31" s="410"/>
      <c r="H31" s="749" t="s">
        <v>1118</v>
      </c>
      <c r="I31" s="749"/>
      <c r="J31" s="749"/>
      <c r="K31" s="749"/>
      <c r="L31" s="410"/>
      <c r="M31" s="410"/>
      <c r="N31" s="410"/>
      <c r="O31" s="410"/>
      <c r="P31" s="10"/>
      <c r="Q31" s="749" t="s">
        <v>1116</v>
      </c>
      <c r="R31" s="749"/>
      <c r="S31" s="749"/>
      <c r="T31" s="749"/>
      <c r="U31" s="749"/>
      <c r="V31" s="654"/>
      <c r="W31" s="410"/>
      <c r="X31" s="410"/>
      <c r="Y31" s="410"/>
      <c r="Z31" s="410"/>
      <c r="AA31" s="410"/>
      <c r="AB31" s="410"/>
      <c r="AC31" s="410"/>
      <c r="AD31" s="410"/>
      <c r="AE31" s="11"/>
      <c r="AF31" s="11"/>
    </row>
    <row r="32" spans="1:37" ht="12.75" customHeight="1" x14ac:dyDescent="0.2">
      <c r="A32" s="410"/>
      <c r="B32" s="410"/>
      <c r="C32" s="410"/>
      <c r="D32" s="410"/>
      <c r="E32" s="410"/>
      <c r="F32" s="410"/>
      <c r="G32" s="410"/>
      <c r="H32" s="748" t="s">
        <v>1115</v>
      </c>
      <c r="I32" s="748"/>
      <c r="J32" s="748"/>
      <c r="K32" s="748"/>
      <c r="L32" s="410"/>
      <c r="M32" s="410"/>
      <c r="N32" s="410"/>
      <c r="O32" s="410"/>
      <c r="P32" s="10"/>
      <c r="Q32" s="749" t="s">
        <v>1115</v>
      </c>
      <c r="R32" s="749"/>
      <c r="S32" s="749"/>
      <c r="T32" s="749"/>
      <c r="U32" s="749"/>
      <c r="V32" s="65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</row>
    <row r="33" spans="1:32" x14ac:dyDescent="0.2">
      <c r="A33" s="10"/>
      <c r="B33" s="10"/>
      <c r="C33" s="10"/>
      <c r="D33" s="10"/>
      <c r="E33" s="10"/>
      <c r="F33" s="10"/>
      <c r="G33" s="10"/>
      <c r="H33" s="748" t="s">
        <v>1119</v>
      </c>
      <c r="I33" s="748"/>
      <c r="J33" s="748"/>
      <c r="K33" s="74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E33" s="10"/>
      <c r="AF33" s="10"/>
    </row>
    <row r="44" spans="1:32" x14ac:dyDescent="0.2">
      <c r="W44" s="427"/>
    </row>
  </sheetData>
  <mergeCells count="21">
    <mergeCell ref="H33:K33"/>
    <mergeCell ref="Q30:T30"/>
    <mergeCell ref="Q31:U31"/>
    <mergeCell ref="Q32:U32"/>
    <mergeCell ref="Y17:AB17"/>
    <mergeCell ref="H31:K31"/>
    <mergeCell ref="H32:K32"/>
    <mergeCell ref="AB10:AD10"/>
    <mergeCell ref="O12:R12"/>
    <mergeCell ref="G11:R11"/>
    <mergeCell ref="U10:V10"/>
    <mergeCell ref="S11:V12"/>
    <mergeCell ref="G2:O2"/>
    <mergeCell ref="A3:U3"/>
    <mergeCell ref="A4:U4"/>
    <mergeCell ref="A6:U6"/>
    <mergeCell ref="B11:B13"/>
    <mergeCell ref="A11:A13"/>
    <mergeCell ref="C11:F12"/>
    <mergeCell ref="G12:J12"/>
    <mergeCell ref="K12:N12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42"/>
  <sheetViews>
    <sheetView topLeftCell="A16" zoomScaleNormal="100" zoomScaleSheetLayoutView="80" workbookViewId="0">
      <selection activeCell="B40" sqref="B40"/>
    </sheetView>
  </sheetViews>
  <sheetFormatPr defaultRowHeight="12.75" x14ac:dyDescent="0.2"/>
  <cols>
    <col min="1" max="1" width="6.5703125" customWidth="1"/>
    <col min="2" max="2" width="14.570312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818" t="s">
        <v>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186" t="s">
        <v>540</v>
      </c>
    </row>
    <row r="2" spans="1:15" ht="21" x14ac:dyDescent="0.35">
      <c r="A2" s="819" t="s">
        <v>663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</row>
    <row r="3" spans="1:15" ht="1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5" ht="18" x14ac:dyDescent="0.35">
      <c r="A4" s="818" t="s">
        <v>539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</row>
    <row r="5" spans="1:15" ht="15" x14ac:dyDescent="0.3">
      <c r="A5" s="27" t="s">
        <v>870</v>
      </c>
      <c r="B5" s="27"/>
      <c r="C5" s="160"/>
      <c r="D5" s="160"/>
      <c r="E5" s="160"/>
      <c r="F5" s="160"/>
      <c r="G5" s="160"/>
      <c r="H5" s="160"/>
      <c r="I5" s="160"/>
      <c r="J5" s="160"/>
      <c r="K5" s="159"/>
      <c r="M5" s="917" t="s">
        <v>1041</v>
      </c>
      <c r="N5" s="917"/>
      <c r="O5" s="917"/>
    </row>
    <row r="6" spans="1:15" ht="44.25" customHeight="1" x14ac:dyDescent="0.2">
      <c r="A6" s="927" t="s">
        <v>2</v>
      </c>
      <c r="B6" s="929" t="s">
        <v>3</v>
      </c>
      <c r="C6" s="929" t="s">
        <v>313</v>
      </c>
      <c r="D6" s="927" t="s">
        <v>314</v>
      </c>
      <c r="E6" s="927" t="s">
        <v>315</v>
      </c>
      <c r="F6" s="927" t="s">
        <v>316</v>
      </c>
      <c r="G6" s="927" t="s">
        <v>317</v>
      </c>
      <c r="H6" s="929" t="s">
        <v>318</v>
      </c>
      <c r="I6" s="929"/>
      <c r="J6" s="929" t="s">
        <v>319</v>
      </c>
      <c r="K6" s="929"/>
      <c r="L6" s="929" t="s">
        <v>320</v>
      </c>
      <c r="M6" s="929"/>
      <c r="N6" s="929" t="s">
        <v>321</v>
      </c>
      <c r="O6" s="929"/>
    </row>
    <row r="7" spans="1:15" ht="54" customHeight="1" x14ac:dyDescent="0.2">
      <c r="A7" s="928"/>
      <c r="B7" s="929"/>
      <c r="C7" s="929"/>
      <c r="D7" s="928"/>
      <c r="E7" s="928"/>
      <c r="F7" s="928"/>
      <c r="G7" s="928"/>
      <c r="H7" s="321" t="s">
        <v>322</v>
      </c>
      <c r="I7" s="321" t="s">
        <v>323</v>
      </c>
      <c r="J7" s="321" t="s">
        <v>322</v>
      </c>
      <c r="K7" s="321" t="s">
        <v>323</v>
      </c>
      <c r="L7" s="321" t="s">
        <v>322</v>
      </c>
      <c r="M7" s="321" t="s">
        <v>323</v>
      </c>
      <c r="N7" s="321" t="s">
        <v>322</v>
      </c>
      <c r="O7" s="321" t="s">
        <v>323</v>
      </c>
    </row>
    <row r="8" spans="1:15" ht="15" x14ac:dyDescent="0.2">
      <c r="A8" s="161" t="s">
        <v>268</v>
      </c>
      <c r="B8" s="161" t="s">
        <v>269</v>
      </c>
      <c r="C8" s="161" t="s">
        <v>270</v>
      </c>
      <c r="D8" s="161" t="s">
        <v>271</v>
      </c>
      <c r="E8" s="161" t="s">
        <v>272</v>
      </c>
      <c r="F8" s="161" t="s">
        <v>273</v>
      </c>
      <c r="G8" s="161" t="s">
        <v>274</v>
      </c>
      <c r="H8" s="161" t="s">
        <v>275</v>
      </c>
      <c r="I8" s="161" t="s">
        <v>294</v>
      </c>
      <c r="J8" s="161" t="s">
        <v>295</v>
      </c>
      <c r="K8" s="161" t="s">
        <v>296</v>
      </c>
      <c r="L8" s="161" t="s">
        <v>324</v>
      </c>
      <c r="M8" s="161" t="s">
        <v>325</v>
      </c>
      <c r="N8" s="161" t="s">
        <v>326</v>
      </c>
      <c r="O8" s="161" t="s">
        <v>327</v>
      </c>
    </row>
    <row r="9" spans="1:15" ht="12.75" customHeight="1" x14ac:dyDescent="0.2">
      <c r="A9" s="256">
        <v>1</v>
      </c>
      <c r="B9" s="252" t="s">
        <v>822</v>
      </c>
      <c r="C9" s="1010" t="s">
        <v>848</v>
      </c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2"/>
    </row>
    <row r="10" spans="1:15" ht="12.75" customHeight="1" x14ac:dyDescent="0.2">
      <c r="A10" s="256">
        <v>2</v>
      </c>
      <c r="B10" s="252" t="s">
        <v>823</v>
      </c>
      <c r="C10" s="1013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5"/>
    </row>
    <row r="11" spans="1:15" ht="12.75" customHeight="1" x14ac:dyDescent="0.2">
      <c r="A11" s="256">
        <v>3</v>
      </c>
      <c r="B11" s="252" t="s">
        <v>824</v>
      </c>
      <c r="C11" s="1013"/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5"/>
    </row>
    <row r="12" spans="1:15" ht="12.75" customHeight="1" x14ac:dyDescent="0.2">
      <c r="A12" s="256">
        <v>4</v>
      </c>
      <c r="B12" s="252" t="s">
        <v>825</v>
      </c>
      <c r="C12" s="1013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5"/>
    </row>
    <row r="13" spans="1:15" ht="12.75" customHeight="1" x14ac:dyDescent="0.2">
      <c r="A13" s="256">
        <v>5</v>
      </c>
      <c r="B13" s="252" t="s">
        <v>826</v>
      </c>
      <c r="C13" s="1013"/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5"/>
    </row>
    <row r="14" spans="1:15" ht="12.75" customHeight="1" x14ac:dyDescent="0.2">
      <c r="A14" s="256">
        <v>6</v>
      </c>
      <c r="B14" s="252" t="s">
        <v>827</v>
      </c>
      <c r="C14" s="1013"/>
      <c r="D14" s="1014"/>
      <c r="E14" s="1014"/>
      <c r="F14" s="1014"/>
      <c r="G14" s="1014"/>
      <c r="H14" s="1014"/>
      <c r="I14" s="1014"/>
      <c r="J14" s="1014"/>
      <c r="K14" s="1014"/>
      <c r="L14" s="1014"/>
      <c r="M14" s="1014"/>
      <c r="N14" s="1014"/>
      <c r="O14" s="1015"/>
    </row>
    <row r="15" spans="1:15" ht="12.75" customHeight="1" x14ac:dyDescent="0.2">
      <c r="A15" s="256">
        <v>7</v>
      </c>
      <c r="B15" s="252" t="s">
        <v>828</v>
      </c>
      <c r="C15" s="1013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5"/>
    </row>
    <row r="16" spans="1:15" ht="12.75" customHeight="1" x14ac:dyDescent="0.2">
      <c r="A16" s="256">
        <v>8</v>
      </c>
      <c r="B16" s="252" t="s">
        <v>829</v>
      </c>
      <c r="C16" s="1013"/>
      <c r="D16" s="1014"/>
      <c r="E16" s="1014"/>
      <c r="F16" s="1014"/>
      <c r="G16" s="1014"/>
      <c r="H16" s="1014"/>
      <c r="I16" s="1014"/>
      <c r="J16" s="1014"/>
      <c r="K16" s="1014"/>
      <c r="L16" s="1014"/>
      <c r="M16" s="1014"/>
      <c r="N16" s="1014"/>
      <c r="O16" s="1015"/>
    </row>
    <row r="17" spans="1:15" ht="12.75" customHeight="1" x14ac:dyDescent="0.2">
      <c r="A17" s="256">
        <v>9</v>
      </c>
      <c r="B17" s="252" t="s">
        <v>830</v>
      </c>
      <c r="C17" s="1013"/>
      <c r="D17" s="1014"/>
      <c r="E17" s="1014"/>
      <c r="F17" s="1014"/>
      <c r="G17" s="1014"/>
      <c r="H17" s="1014"/>
      <c r="I17" s="1014"/>
      <c r="J17" s="1014"/>
      <c r="K17" s="1014"/>
      <c r="L17" s="1014"/>
      <c r="M17" s="1014"/>
      <c r="N17" s="1014"/>
      <c r="O17" s="1015"/>
    </row>
    <row r="18" spans="1:15" ht="12.75" customHeight="1" x14ac:dyDescent="0.2">
      <c r="A18" s="256">
        <v>10</v>
      </c>
      <c r="B18" s="252" t="s">
        <v>831</v>
      </c>
      <c r="C18" s="1013"/>
      <c r="D18" s="1014"/>
      <c r="E18" s="1014"/>
      <c r="F18" s="1014"/>
      <c r="G18" s="1014"/>
      <c r="H18" s="1014"/>
      <c r="I18" s="1014"/>
      <c r="J18" s="1014"/>
      <c r="K18" s="1014"/>
      <c r="L18" s="1014"/>
      <c r="M18" s="1014"/>
      <c r="N18" s="1014"/>
      <c r="O18" s="1015"/>
    </row>
    <row r="19" spans="1:15" ht="12.75" customHeight="1" x14ac:dyDescent="0.2">
      <c r="A19" s="256">
        <v>11</v>
      </c>
      <c r="B19" s="252" t="s">
        <v>832</v>
      </c>
      <c r="C19" s="1013"/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5"/>
    </row>
    <row r="20" spans="1:15" ht="12.75" customHeight="1" x14ac:dyDescent="0.2">
      <c r="A20" s="256">
        <v>12</v>
      </c>
      <c r="B20" s="252" t="s">
        <v>833</v>
      </c>
      <c r="C20" s="1013"/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5"/>
    </row>
    <row r="21" spans="1:15" ht="12.75" customHeight="1" x14ac:dyDescent="0.2">
      <c r="A21" s="256">
        <v>13</v>
      </c>
      <c r="B21" s="252" t="s">
        <v>834</v>
      </c>
      <c r="C21" s="1013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5"/>
    </row>
    <row r="22" spans="1:15" ht="12.75" customHeight="1" x14ac:dyDescent="0.2">
      <c r="A22" s="256">
        <v>14</v>
      </c>
      <c r="B22" s="252" t="s">
        <v>835</v>
      </c>
      <c r="C22" s="1013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5"/>
    </row>
    <row r="23" spans="1:15" ht="12.75" customHeight="1" x14ac:dyDescent="0.2">
      <c r="A23" s="256">
        <v>15</v>
      </c>
      <c r="B23" s="252" t="s">
        <v>836</v>
      </c>
      <c r="C23" s="1013"/>
      <c r="D23" s="1014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  <c r="O23" s="1015"/>
    </row>
    <row r="24" spans="1:15" ht="12.75" customHeight="1" x14ac:dyDescent="0.2">
      <c r="A24" s="256">
        <v>16</v>
      </c>
      <c r="B24" s="252" t="s">
        <v>837</v>
      </c>
      <c r="C24" s="1013"/>
      <c r="D24" s="1014"/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  <c r="O24" s="1015"/>
    </row>
    <row r="25" spans="1:15" ht="12.75" customHeight="1" x14ac:dyDescent="0.2">
      <c r="A25" s="256">
        <v>17</v>
      </c>
      <c r="B25" s="252" t="s">
        <v>838</v>
      </c>
      <c r="C25" s="1013"/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5"/>
    </row>
    <row r="26" spans="1:15" ht="12.75" customHeight="1" x14ac:dyDescent="0.2">
      <c r="A26" s="256">
        <v>18</v>
      </c>
      <c r="B26" s="252" t="s">
        <v>839</v>
      </c>
      <c r="C26" s="1013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5"/>
    </row>
    <row r="27" spans="1:15" ht="12.75" customHeight="1" x14ac:dyDescent="0.2">
      <c r="A27" s="256">
        <v>19</v>
      </c>
      <c r="B27" s="252" t="s">
        <v>840</v>
      </c>
      <c r="C27" s="1013"/>
      <c r="D27" s="1014"/>
      <c r="E27" s="1014"/>
      <c r="F27" s="1014"/>
      <c r="G27" s="1014"/>
      <c r="H27" s="1014"/>
      <c r="I27" s="1014"/>
      <c r="J27" s="1014"/>
      <c r="K27" s="1014"/>
      <c r="L27" s="1014"/>
      <c r="M27" s="1014"/>
      <c r="N27" s="1014"/>
      <c r="O27" s="1015"/>
    </row>
    <row r="28" spans="1:15" ht="12.75" customHeight="1" x14ac:dyDescent="0.2">
      <c r="A28" s="256">
        <v>20</v>
      </c>
      <c r="B28" s="252" t="s">
        <v>841</v>
      </c>
      <c r="C28" s="1013"/>
      <c r="D28" s="1014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  <c r="O28" s="1015"/>
    </row>
    <row r="29" spans="1:15" ht="12.75" customHeight="1" x14ac:dyDescent="0.2">
      <c r="A29" s="256">
        <v>21</v>
      </c>
      <c r="B29" s="252" t="s">
        <v>842</v>
      </c>
      <c r="C29" s="1013"/>
      <c r="D29" s="1014"/>
      <c r="E29" s="1014"/>
      <c r="F29" s="1014"/>
      <c r="G29" s="1014"/>
      <c r="H29" s="1014"/>
      <c r="I29" s="1014"/>
      <c r="J29" s="1014"/>
      <c r="K29" s="1014"/>
      <c r="L29" s="1014"/>
      <c r="M29" s="1014"/>
      <c r="N29" s="1014"/>
      <c r="O29" s="1015"/>
    </row>
    <row r="30" spans="1:15" ht="12.75" customHeight="1" x14ac:dyDescent="0.2">
      <c r="A30" s="256">
        <v>22</v>
      </c>
      <c r="B30" s="252" t="s">
        <v>843</v>
      </c>
      <c r="C30" s="1013"/>
      <c r="D30" s="1014"/>
      <c r="E30" s="1014"/>
      <c r="F30" s="1014"/>
      <c r="G30" s="1014"/>
      <c r="H30" s="1014"/>
      <c r="I30" s="1014"/>
      <c r="J30" s="1014"/>
      <c r="K30" s="1014"/>
      <c r="L30" s="1014"/>
      <c r="M30" s="1014"/>
      <c r="N30" s="1014"/>
      <c r="O30" s="1015"/>
    </row>
    <row r="31" spans="1:15" x14ac:dyDescent="0.2">
      <c r="A31" s="256">
        <v>23</v>
      </c>
      <c r="B31" s="252" t="s">
        <v>844</v>
      </c>
      <c r="C31" s="1013"/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1015"/>
    </row>
    <row r="32" spans="1:15" x14ac:dyDescent="0.2">
      <c r="A32" s="253">
        <v>24</v>
      </c>
      <c r="B32" s="252" t="s">
        <v>845</v>
      </c>
      <c r="C32" s="1013"/>
      <c r="D32" s="1014"/>
      <c r="E32" s="1014"/>
      <c r="F32" s="1014"/>
      <c r="G32" s="1014"/>
      <c r="H32" s="1014"/>
      <c r="I32" s="1014"/>
      <c r="J32" s="1014"/>
      <c r="K32" s="1014"/>
      <c r="L32" s="1014"/>
      <c r="M32" s="1014"/>
      <c r="N32" s="1014"/>
      <c r="O32" s="1015"/>
    </row>
    <row r="33" spans="1:15" x14ac:dyDescent="0.2">
      <c r="A33" s="822" t="s">
        <v>16</v>
      </c>
      <c r="B33" s="823"/>
      <c r="C33" s="1016"/>
      <c r="D33" s="1017"/>
      <c r="E33" s="1017"/>
      <c r="F33" s="1017"/>
      <c r="G33" s="1017"/>
      <c r="H33" s="1017"/>
      <c r="I33" s="1017"/>
      <c r="J33" s="1017"/>
      <c r="K33" s="1017"/>
      <c r="L33" s="1017"/>
      <c r="M33" s="1017"/>
      <c r="N33" s="1017"/>
      <c r="O33" s="1018"/>
    </row>
    <row r="38" spans="1:15" ht="12.75" customHeight="1" x14ac:dyDescent="0.2">
      <c r="A38" s="10" t="s">
        <v>1114</v>
      </c>
      <c r="B38" s="163"/>
      <c r="C38" s="163"/>
      <c r="D38" s="163"/>
      <c r="G38" s="936" t="s">
        <v>1120</v>
      </c>
      <c r="H38" s="936"/>
      <c r="I38" s="936"/>
      <c r="L38" s="832" t="s">
        <v>1116</v>
      </c>
      <c r="M38" s="832"/>
      <c r="N38" s="832"/>
      <c r="O38" s="832"/>
    </row>
    <row r="39" spans="1:15" ht="12.75" customHeight="1" x14ac:dyDescent="0.2">
      <c r="A39" s="163"/>
      <c r="B39" s="163"/>
      <c r="C39" s="163"/>
      <c r="D39" s="163"/>
      <c r="G39" s="936" t="s">
        <v>1121</v>
      </c>
      <c r="H39" s="936"/>
      <c r="I39" s="936"/>
      <c r="K39" s="651"/>
      <c r="L39" s="832" t="s">
        <v>1115</v>
      </c>
      <c r="M39" s="832"/>
      <c r="N39" s="832"/>
      <c r="O39" s="832"/>
    </row>
    <row r="40" spans="1:15" ht="12.75" customHeight="1" x14ac:dyDescent="0.2">
      <c r="A40" s="163"/>
      <c r="B40" s="163"/>
      <c r="C40" s="163"/>
      <c r="D40" s="163"/>
      <c r="G40" s="936" t="s">
        <v>1122</v>
      </c>
      <c r="H40" s="936"/>
      <c r="I40" s="936"/>
      <c r="K40" s="651"/>
      <c r="L40" s="651"/>
      <c r="M40" s="651"/>
      <c r="N40" s="651"/>
      <c r="O40" s="651"/>
    </row>
    <row r="41" spans="1:15" ht="12.75" customHeight="1" x14ac:dyDescent="0.2">
      <c r="C41" s="163"/>
      <c r="D41" s="163"/>
      <c r="K41" s="651"/>
      <c r="L41" s="651"/>
      <c r="M41" s="651"/>
      <c r="N41" s="651"/>
      <c r="O41" s="651"/>
    </row>
    <row r="42" spans="1:15" x14ac:dyDescent="0.2">
      <c r="K42" s="27"/>
      <c r="L42" s="27"/>
      <c r="M42" s="27"/>
      <c r="N42" s="27"/>
      <c r="O42" s="27"/>
    </row>
  </sheetData>
  <mergeCells count="22">
    <mergeCell ref="G40:I40"/>
    <mergeCell ref="A33:B33"/>
    <mergeCell ref="G6:G7"/>
    <mergeCell ref="H6:I6"/>
    <mergeCell ref="J6:K6"/>
    <mergeCell ref="G38:I38"/>
    <mergeCell ref="C9:O33"/>
    <mergeCell ref="L38:O38"/>
    <mergeCell ref="L39:O39"/>
    <mergeCell ref="G39:I39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L6:M6"/>
    <mergeCell ref="N6:O6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43"/>
  <sheetViews>
    <sheetView zoomScaleNormal="100" zoomScaleSheetLayoutView="90" workbookViewId="0">
      <selection activeCell="B39" sqref="B39"/>
    </sheetView>
  </sheetViews>
  <sheetFormatPr defaultColWidth="9.140625" defaultRowHeight="12.75" x14ac:dyDescent="0.2"/>
  <cols>
    <col min="1" max="1" width="8.5703125" style="163" customWidth="1"/>
    <col min="2" max="2" width="25" style="163" customWidth="1"/>
    <col min="3" max="3" width="10.7109375" style="163" customWidth="1"/>
    <col min="4" max="4" width="12.85546875" style="163" customWidth="1"/>
    <col min="5" max="13" width="8.7109375" style="163" customWidth="1"/>
    <col min="14" max="14" width="8.5703125" style="163" customWidth="1"/>
    <col min="15" max="15" width="9.28515625" style="163" customWidth="1"/>
    <col min="16" max="16" width="8.7109375" style="163" customWidth="1"/>
    <col min="17" max="16384" width="9.140625" style="163"/>
  </cols>
  <sheetData>
    <row r="1" spans="1:17" x14ac:dyDescent="0.2">
      <c r="H1" s="817"/>
      <c r="I1" s="817"/>
      <c r="L1" s="165"/>
      <c r="O1" s="1022" t="s">
        <v>541</v>
      </c>
      <c r="P1" s="1022"/>
    </row>
    <row r="2" spans="1:17" x14ac:dyDescent="0.2">
      <c r="A2" s="817" t="s">
        <v>492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</row>
    <row r="3" spans="1:17" s="166" customFormat="1" ht="15.75" x14ac:dyDescent="0.25">
      <c r="A3" s="1028" t="s">
        <v>706</v>
      </c>
      <c r="B3" s="1028"/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</row>
    <row r="4" spans="1:17" s="166" customFormat="1" ht="20.25" customHeight="1" x14ac:dyDescent="0.25">
      <c r="A4" s="1028" t="s">
        <v>705</v>
      </c>
      <c r="B4" s="1028"/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</row>
    <row r="6" spans="1:17" x14ac:dyDescent="0.2">
      <c r="A6" s="27" t="s">
        <v>870</v>
      </c>
      <c r="B6" s="27"/>
      <c r="C6" s="169"/>
      <c r="D6" s="169"/>
      <c r="E6" s="169"/>
      <c r="F6" s="169"/>
      <c r="G6" s="169"/>
      <c r="H6" s="169"/>
      <c r="I6" s="169"/>
      <c r="J6" s="169"/>
    </row>
    <row r="8" spans="1:17" s="170" customFormat="1" ht="15" customHeight="1" x14ac:dyDescent="0.2">
      <c r="A8" s="163"/>
      <c r="B8" s="163"/>
      <c r="C8" s="163"/>
      <c r="D8" s="163"/>
      <c r="E8" s="163"/>
      <c r="F8" s="163"/>
      <c r="G8" s="163"/>
      <c r="H8" s="163"/>
      <c r="I8" s="1027" t="s">
        <v>1041</v>
      </c>
      <c r="J8" s="1027"/>
      <c r="K8" s="1027"/>
      <c r="L8" s="1027"/>
      <c r="M8" s="1027"/>
      <c r="N8" s="1027"/>
      <c r="O8" s="1027"/>
      <c r="P8" s="1027"/>
    </row>
    <row r="9" spans="1:17" s="170" customFormat="1" ht="20.25" customHeight="1" x14ac:dyDescent="0.2">
      <c r="A9" s="927" t="s">
        <v>2</v>
      </c>
      <c r="B9" s="927" t="s">
        <v>3</v>
      </c>
      <c r="C9" s="1020" t="s">
        <v>277</v>
      </c>
      <c r="D9" s="1020" t="s">
        <v>278</v>
      </c>
      <c r="E9" s="1024" t="s">
        <v>279</v>
      </c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6"/>
    </row>
    <row r="10" spans="1:17" s="170" customFormat="1" ht="46.5" customHeight="1" x14ac:dyDescent="0.2">
      <c r="A10" s="1019"/>
      <c r="B10" s="1019"/>
      <c r="C10" s="1021"/>
      <c r="D10" s="1021"/>
      <c r="E10" s="567" t="s">
        <v>1062</v>
      </c>
      <c r="F10" s="226" t="s">
        <v>280</v>
      </c>
      <c r="G10" s="226" t="s">
        <v>281</v>
      </c>
      <c r="H10" s="226" t="s">
        <v>282</v>
      </c>
      <c r="I10" s="226" t="s">
        <v>283</v>
      </c>
      <c r="J10" s="226" t="s">
        <v>284</v>
      </c>
      <c r="K10" s="226" t="s">
        <v>285</v>
      </c>
      <c r="L10" s="226" t="s">
        <v>286</v>
      </c>
      <c r="M10" s="567" t="s">
        <v>1063</v>
      </c>
      <c r="N10" s="559" t="s">
        <v>1064</v>
      </c>
      <c r="O10" s="176" t="s">
        <v>1065</v>
      </c>
      <c r="P10" s="176" t="s">
        <v>1066</v>
      </c>
    </row>
    <row r="11" spans="1:17" s="170" customFormat="1" ht="12.75" customHeight="1" x14ac:dyDescent="0.2">
      <c r="A11" s="448">
        <v>1</v>
      </c>
      <c r="B11" s="448">
        <v>2</v>
      </c>
      <c r="C11" s="448">
        <v>3</v>
      </c>
      <c r="D11" s="448">
        <v>4</v>
      </c>
      <c r="E11" s="448">
        <v>5</v>
      </c>
      <c r="F11" s="448">
        <v>6</v>
      </c>
      <c r="G11" s="448">
        <v>7</v>
      </c>
      <c r="H11" s="448">
        <v>8</v>
      </c>
      <c r="I11" s="448">
        <v>9</v>
      </c>
      <c r="J11" s="448">
        <v>10</v>
      </c>
      <c r="K11" s="448">
        <v>11</v>
      </c>
      <c r="L11" s="448">
        <v>12</v>
      </c>
      <c r="M11" s="448">
        <v>13</v>
      </c>
      <c r="N11" s="448">
        <v>14</v>
      </c>
      <c r="O11" s="448">
        <v>15</v>
      </c>
      <c r="P11" s="448">
        <v>16</v>
      </c>
    </row>
    <row r="12" spans="1:17" ht="15" customHeight="1" x14ac:dyDescent="0.2">
      <c r="A12" s="449">
        <v>1</v>
      </c>
      <c r="B12" s="450" t="s">
        <v>977</v>
      </c>
      <c r="C12" s="568">
        <v>1635</v>
      </c>
      <c r="D12" s="568">
        <v>1635</v>
      </c>
      <c r="E12" s="568">
        <v>1635</v>
      </c>
      <c r="F12" s="568">
        <v>1635</v>
      </c>
      <c r="G12" s="568">
        <v>1635</v>
      </c>
      <c r="H12" s="568">
        <v>1635</v>
      </c>
      <c r="I12" s="568">
        <v>1635</v>
      </c>
      <c r="J12" s="568">
        <v>1635</v>
      </c>
      <c r="K12" s="568">
        <v>1635</v>
      </c>
      <c r="L12" s="568">
        <v>1635</v>
      </c>
      <c r="M12" s="568">
        <v>1635</v>
      </c>
      <c r="N12" s="571">
        <v>1635</v>
      </c>
      <c r="O12" s="571">
        <v>1567</v>
      </c>
      <c r="P12" s="572">
        <v>1398</v>
      </c>
      <c r="Q12" s="451"/>
    </row>
    <row r="13" spans="1:17" ht="15" customHeight="1" x14ac:dyDescent="0.2">
      <c r="A13" s="449">
        <v>2</v>
      </c>
      <c r="B13" s="450" t="s">
        <v>978</v>
      </c>
      <c r="C13" s="568">
        <v>4966</v>
      </c>
      <c r="D13" s="568">
        <v>4966</v>
      </c>
      <c r="E13" s="568">
        <v>4966</v>
      </c>
      <c r="F13" s="568">
        <v>4966</v>
      </c>
      <c r="G13" s="568">
        <v>4966</v>
      </c>
      <c r="H13" s="568">
        <v>4964</v>
      </c>
      <c r="I13" s="568">
        <v>4964</v>
      </c>
      <c r="J13" s="568">
        <v>4964</v>
      </c>
      <c r="K13" s="568">
        <v>4964</v>
      </c>
      <c r="L13" s="568">
        <v>4964</v>
      </c>
      <c r="M13" s="568">
        <v>4964</v>
      </c>
      <c r="N13" s="571">
        <v>4960</v>
      </c>
      <c r="O13" s="571">
        <v>4960</v>
      </c>
      <c r="P13" s="572">
        <v>4740</v>
      </c>
      <c r="Q13" s="451"/>
    </row>
    <row r="14" spans="1:17" ht="15" customHeight="1" x14ac:dyDescent="0.2">
      <c r="A14" s="449">
        <v>3</v>
      </c>
      <c r="B14" s="450" t="s">
        <v>979</v>
      </c>
      <c r="C14" s="568">
        <v>3829</v>
      </c>
      <c r="D14" s="568">
        <v>3829</v>
      </c>
      <c r="E14" s="568">
        <v>3828</v>
      </c>
      <c r="F14" s="568">
        <v>3827</v>
      </c>
      <c r="G14" s="568">
        <v>3824</v>
      </c>
      <c r="H14" s="568">
        <v>3823</v>
      </c>
      <c r="I14" s="568">
        <v>3823</v>
      </c>
      <c r="J14" s="568">
        <v>3823</v>
      </c>
      <c r="K14" s="568">
        <v>3823</v>
      </c>
      <c r="L14" s="568">
        <v>3823</v>
      </c>
      <c r="M14" s="568">
        <v>3823</v>
      </c>
      <c r="N14" s="571">
        <v>3823</v>
      </c>
      <c r="O14" s="571">
        <v>3823</v>
      </c>
      <c r="P14" s="572">
        <v>3821</v>
      </c>
      <c r="Q14" s="451"/>
    </row>
    <row r="15" spans="1:17" s="117" customFormat="1" ht="15" customHeight="1" x14ac:dyDescent="0.2">
      <c r="A15" s="449">
        <v>4</v>
      </c>
      <c r="B15" s="450" t="s">
        <v>980</v>
      </c>
      <c r="C15" s="568">
        <v>3245</v>
      </c>
      <c r="D15" s="568">
        <v>3234</v>
      </c>
      <c r="E15" s="568">
        <v>3227</v>
      </c>
      <c r="F15" s="568">
        <v>3227</v>
      </c>
      <c r="G15" s="568">
        <v>3227</v>
      </c>
      <c r="H15" s="568">
        <v>3227</v>
      </c>
      <c r="I15" s="568">
        <v>3227</v>
      </c>
      <c r="J15" s="568">
        <v>3227</v>
      </c>
      <c r="K15" s="568">
        <v>3227</v>
      </c>
      <c r="L15" s="568">
        <v>3224</v>
      </c>
      <c r="M15" s="568">
        <v>3224</v>
      </c>
      <c r="N15" s="571">
        <v>3224</v>
      </c>
      <c r="O15" s="571">
        <v>3219</v>
      </c>
      <c r="P15" s="572">
        <v>3207</v>
      </c>
      <c r="Q15" s="451"/>
    </row>
    <row r="16" spans="1:17" s="117" customFormat="1" ht="15" customHeight="1" x14ac:dyDescent="0.2">
      <c r="A16" s="449">
        <v>5</v>
      </c>
      <c r="B16" s="450" t="s">
        <v>981</v>
      </c>
      <c r="C16" s="569">
        <v>2231</v>
      </c>
      <c r="D16" s="569">
        <v>2228</v>
      </c>
      <c r="E16" s="569">
        <v>2223</v>
      </c>
      <c r="F16" s="569">
        <v>2221</v>
      </c>
      <c r="G16" s="569">
        <v>2219</v>
      </c>
      <c r="H16" s="569">
        <v>2219</v>
      </c>
      <c r="I16" s="569">
        <v>2219</v>
      </c>
      <c r="J16" s="568">
        <v>2219</v>
      </c>
      <c r="K16" s="568">
        <v>2216</v>
      </c>
      <c r="L16" s="568">
        <v>2216</v>
      </c>
      <c r="M16" s="568">
        <v>2213</v>
      </c>
      <c r="N16" s="571">
        <v>2207</v>
      </c>
      <c r="O16" s="571">
        <v>2192</v>
      </c>
      <c r="P16" s="572">
        <v>2013</v>
      </c>
      <c r="Q16" s="451"/>
    </row>
    <row r="17" spans="1:17" s="117" customFormat="1" ht="15" customHeight="1" x14ac:dyDescent="0.2">
      <c r="A17" s="449">
        <v>6</v>
      </c>
      <c r="B17" s="450" t="s">
        <v>982</v>
      </c>
      <c r="C17" s="569">
        <v>1516</v>
      </c>
      <c r="D17" s="569">
        <v>1516</v>
      </c>
      <c r="E17" s="569">
        <v>1516</v>
      </c>
      <c r="F17" s="569">
        <v>1516</v>
      </c>
      <c r="G17" s="569">
        <v>1516</v>
      </c>
      <c r="H17" s="569">
        <v>1516</v>
      </c>
      <c r="I17" s="569">
        <v>1516</v>
      </c>
      <c r="J17" s="568">
        <v>1516</v>
      </c>
      <c r="K17" s="568">
        <v>1516</v>
      </c>
      <c r="L17" s="568">
        <v>1516</v>
      </c>
      <c r="M17" s="568">
        <v>1516</v>
      </c>
      <c r="N17" s="571">
        <v>1516</v>
      </c>
      <c r="O17" s="571">
        <v>1516</v>
      </c>
      <c r="P17" s="572">
        <v>1516</v>
      </c>
      <c r="Q17" s="451"/>
    </row>
    <row r="18" spans="1:17" ht="15" customHeight="1" x14ac:dyDescent="0.2">
      <c r="A18" s="449">
        <v>7</v>
      </c>
      <c r="B18" s="450" t="s">
        <v>983</v>
      </c>
      <c r="C18" s="568">
        <v>3034</v>
      </c>
      <c r="D18" s="568">
        <v>3034</v>
      </c>
      <c r="E18" s="568">
        <v>3034</v>
      </c>
      <c r="F18" s="568">
        <v>3034</v>
      </c>
      <c r="G18" s="568">
        <v>3034</v>
      </c>
      <c r="H18" s="568">
        <v>3034</v>
      </c>
      <c r="I18" s="568">
        <v>3034</v>
      </c>
      <c r="J18" s="568">
        <v>3034</v>
      </c>
      <c r="K18" s="568">
        <v>3034</v>
      </c>
      <c r="L18" s="568">
        <v>3034</v>
      </c>
      <c r="M18" s="568">
        <v>3034</v>
      </c>
      <c r="N18" s="571">
        <v>3034</v>
      </c>
      <c r="O18" s="571">
        <v>3034</v>
      </c>
      <c r="P18" s="572">
        <v>3031</v>
      </c>
      <c r="Q18" s="451"/>
    </row>
    <row r="19" spans="1:17" ht="15" customHeight="1" x14ac:dyDescent="0.2">
      <c r="A19" s="449">
        <v>8</v>
      </c>
      <c r="B19" s="450" t="s">
        <v>984</v>
      </c>
      <c r="C19" s="568">
        <v>4166</v>
      </c>
      <c r="D19" s="568">
        <v>4166</v>
      </c>
      <c r="E19" s="568">
        <v>4166</v>
      </c>
      <c r="F19" s="568">
        <v>4166</v>
      </c>
      <c r="G19" s="568">
        <v>4166</v>
      </c>
      <c r="H19" s="568">
        <v>4166</v>
      </c>
      <c r="I19" s="568">
        <v>4166</v>
      </c>
      <c r="J19" s="568">
        <v>4166</v>
      </c>
      <c r="K19" s="568">
        <v>4166</v>
      </c>
      <c r="L19" s="568">
        <v>4166</v>
      </c>
      <c r="M19" s="568">
        <v>4166</v>
      </c>
      <c r="N19" s="571">
        <v>4164</v>
      </c>
      <c r="O19" s="571">
        <v>4164</v>
      </c>
      <c r="P19" s="572">
        <v>4164</v>
      </c>
      <c r="Q19" s="451"/>
    </row>
    <row r="20" spans="1:17" ht="15" customHeight="1" x14ac:dyDescent="0.2">
      <c r="A20" s="449">
        <v>9</v>
      </c>
      <c r="B20" s="450" t="s">
        <v>985</v>
      </c>
      <c r="C20" s="568">
        <v>2256</v>
      </c>
      <c r="D20" s="568">
        <v>2256</v>
      </c>
      <c r="E20" s="568">
        <v>2255</v>
      </c>
      <c r="F20" s="568">
        <v>2255</v>
      </c>
      <c r="G20" s="568">
        <v>2255</v>
      </c>
      <c r="H20" s="568">
        <v>2255</v>
      </c>
      <c r="I20" s="568">
        <v>2255</v>
      </c>
      <c r="J20" s="568">
        <v>2255</v>
      </c>
      <c r="K20" s="568">
        <v>2255</v>
      </c>
      <c r="L20" s="568">
        <v>2255</v>
      </c>
      <c r="M20" s="568">
        <v>2255</v>
      </c>
      <c r="N20" s="571">
        <v>2253</v>
      </c>
      <c r="O20" s="571">
        <v>2253</v>
      </c>
      <c r="P20" s="572">
        <v>2250</v>
      </c>
      <c r="Q20" s="451"/>
    </row>
    <row r="21" spans="1:17" ht="15" customHeight="1" x14ac:dyDescent="0.2">
      <c r="A21" s="449">
        <v>10</v>
      </c>
      <c r="B21" s="450" t="s">
        <v>986</v>
      </c>
      <c r="C21" s="568">
        <v>2323</v>
      </c>
      <c r="D21" s="568">
        <v>2323</v>
      </c>
      <c r="E21" s="568">
        <v>2323</v>
      </c>
      <c r="F21" s="568">
        <v>2323</v>
      </c>
      <c r="G21" s="568">
        <v>2323</v>
      </c>
      <c r="H21" s="568">
        <v>2323</v>
      </c>
      <c r="I21" s="568">
        <v>2323</v>
      </c>
      <c r="J21" s="568">
        <v>2323</v>
      </c>
      <c r="K21" s="568">
        <v>2323</v>
      </c>
      <c r="L21" s="568">
        <v>2323</v>
      </c>
      <c r="M21" s="568">
        <v>2323</v>
      </c>
      <c r="N21" s="571">
        <v>2323</v>
      </c>
      <c r="O21" s="571">
        <v>2323</v>
      </c>
      <c r="P21" s="572">
        <v>2323</v>
      </c>
      <c r="Q21" s="451"/>
    </row>
    <row r="22" spans="1:17" ht="15" customHeight="1" x14ac:dyDescent="0.2">
      <c r="A22" s="449">
        <v>11</v>
      </c>
      <c r="B22" s="450" t="s">
        <v>987</v>
      </c>
      <c r="C22" s="568">
        <v>2089</v>
      </c>
      <c r="D22" s="568">
        <v>2089</v>
      </c>
      <c r="E22" s="568">
        <v>2089</v>
      </c>
      <c r="F22" s="568">
        <v>2089</v>
      </c>
      <c r="G22" s="568">
        <v>2089</v>
      </c>
      <c r="H22" s="568">
        <v>2089</v>
      </c>
      <c r="I22" s="568">
        <v>2089</v>
      </c>
      <c r="J22" s="568">
        <v>2089</v>
      </c>
      <c r="K22" s="568">
        <v>2005</v>
      </c>
      <c r="L22" s="568">
        <v>1937</v>
      </c>
      <c r="M22" s="568">
        <v>1398</v>
      </c>
      <c r="N22" s="571">
        <v>1354</v>
      </c>
      <c r="O22" s="571">
        <v>1354</v>
      </c>
      <c r="P22" s="572">
        <v>1354</v>
      </c>
      <c r="Q22" s="451"/>
    </row>
    <row r="23" spans="1:17" ht="15" customHeight="1" x14ac:dyDescent="0.2">
      <c r="A23" s="449">
        <v>12</v>
      </c>
      <c r="B23" s="450" t="s">
        <v>988</v>
      </c>
      <c r="C23" s="568">
        <v>3294</v>
      </c>
      <c r="D23" s="568">
        <v>3294</v>
      </c>
      <c r="E23" s="568">
        <v>3293</v>
      </c>
      <c r="F23" s="568">
        <v>3293</v>
      </c>
      <c r="G23" s="568">
        <v>3293</v>
      </c>
      <c r="H23" s="568">
        <v>3293</v>
      </c>
      <c r="I23" s="568">
        <v>3293</v>
      </c>
      <c r="J23" s="568">
        <v>3293</v>
      </c>
      <c r="K23" s="568">
        <v>3293</v>
      </c>
      <c r="L23" s="568">
        <v>3293</v>
      </c>
      <c r="M23" s="568">
        <v>3293</v>
      </c>
      <c r="N23" s="571">
        <v>3293</v>
      </c>
      <c r="O23" s="571">
        <v>3293</v>
      </c>
      <c r="P23" s="572">
        <v>3288</v>
      </c>
      <c r="Q23" s="451"/>
    </row>
    <row r="24" spans="1:17" ht="15" customHeight="1" x14ac:dyDescent="0.2">
      <c r="A24" s="449">
        <v>13</v>
      </c>
      <c r="B24" s="450" t="s">
        <v>989</v>
      </c>
      <c r="C24" s="568">
        <v>5866</v>
      </c>
      <c r="D24" s="568">
        <v>5866</v>
      </c>
      <c r="E24" s="568">
        <v>5866</v>
      </c>
      <c r="F24" s="568">
        <v>5866</v>
      </c>
      <c r="G24" s="568">
        <v>5866</v>
      </c>
      <c r="H24" s="568">
        <v>5866</v>
      </c>
      <c r="I24" s="568">
        <v>5865</v>
      </c>
      <c r="J24" s="568">
        <v>5864</v>
      </c>
      <c r="K24" s="568">
        <v>5864</v>
      </c>
      <c r="L24" s="568">
        <v>5863</v>
      </c>
      <c r="M24" s="568">
        <v>5860</v>
      </c>
      <c r="N24" s="571">
        <v>5827</v>
      </c>
      <c r="O24" s="571">
        <v>5583</v>
      </c>
      <c r="P24" s="572">
        <v>5022</v>
      </c>
      <c r="Q24" s="451"/>
    </row>
    <row r="25" spans="1:17" ht="15" customHeight="1" x14ac:dyDescent="0.2">
      <c r="A25" s="449">
        <v>14</v>
      </c>
      <c r="B25" s="450" t="s">
        <v>990</v>
      </c>
      <c r="C25" s="568">
        <v>4124</v>
      </c>
      <c r="D25" s="568">
        <v>4122</v>
      </c>
      <c r="E25" s="568">
        <v>4121</v>
      </c>
      <c r="F25" s="568">
        <v>4121</v>
      </c>
      <c r="G25" s="568">
        <v>4121</v>
      </c>
      <c r="H25" s="568">
        <v>4121</v>
      </c>
      <c r="I25" s="568">
        <v>4121</v>
      </c>
      <c r="J25" s="568">
        <v>4121</v>
      </c>
      <c r="K25" s="568">
        <v>4121</v>
      </c>
      <c r="L25" s="568">
        <v>4121</v>
      </c>
      <c r="M25" s="568">
        <v>4121</v>
      </c>
      <c r="N25" s="571">
        <v>4121</v>
      </c>
      <c r="O25" s="571">
        <v>4121</v>
      </c>
      <c r="P25" s="572">
        <v>4102</v>
      </c>
      <c r="Q25" s="451"/>
    </row>
    <row r="26" spans="1:17" ht="15" customHeight="1" x14ac:dyDescent="0.2">
      <c r="A26" s="449">
        <v>15</v>
      </c>
      <c r="B26" s="450" t="s">
        <v>1067</v>
      </c>
      <c r="C26" s="568">
        <v>5900</v>
      </c>
      <c r="D26" s="568">
        <v>5896</v>
      </c>
      <c r="E26" s="568">
        <v>5890</v>
      </c>
      <c r="F26" s="568">
        <v>5890</v>
      </c>
      <c r="G26" s="568">
        <v>5890</v>
      </c>
      <c r="H26" s="568">
        <v>5888</v>
      </c>
      <c r="I26" s="568">
        <v>5888</v>
      </c>
      <c r="J26" s="568">
        <v>5888</v>
      </c>
      <c r="K26" s="568">
        <v>5888</v>
      </c>
      <c r="L26" s="568">
        <v>5888</v>
      </c>
      <c r="M26" s="568">
        <v>5888</v>
      </c>
      <c r="N26" s="571">
        <v>5887</v>
      </c>
      <c r="O26" s="571">
        <v>5885</v>
      </c>
      <c r="P26" s="572">
        <v>5705</v>
      </c>
      <c r="Q26" s="451"/>
    </row>
    <row r="27" spans="1:17" ht="15" customHeight="1" x14ac:dyDescent="0.2">
      <c r="A27" s="449">
        <v>16</v>
      </c>
      <c r="B27" s="450" t="s">
        <v>991</v>
      </c>
      <c r="C27" s="568">
        <v>1683</v>
      </c>
      <c r="D27" s="568">
        <v>1676</v>
      </c>
      <c r="E27" s="568">
        <v>1583</v>
      </c>
      <c r="F27" s="568">
        <v>1580</v>
      </c>
      <c r="G27" s="568">
        <v>1580</v>
      </c>
      <c r="H27" s="568">
        <v>1579</v>
      </c>
      <c r="I27" s="568">
        <v>1578</v>
      </c>
      <c r="J27" s="568">
        <v>1567</v>
      </c>
      <c r="K27" s="568">
        <v>1567</v>
      </c>
      <c r="L27" s="568">
        <v>1556</v>
      </c>
      <c r="M27" s="568">
        <v>1554</v>
      </c>
      <c r="N27" s="571">
        <v>1554</v>
      </c>
      <c r="O27" s="571">
        <v>1553</v>
      </c>
      <c r="P27" s="572">
        <v>1550</v>
      </c>
      <c r="Q27" s="451"/>
    </row>
    <row r="28" spans="1:17" ht="15" customHeight="1" x14ac:dyDescent="0.2">
      <c r="A28" s="449">
        <v>17</v>
      </c>
      <c r="B28" s="450" t="s">
        <v>992</v>
      </c>
      <c r="C28" s="568">
        <v>6534</v>
      </c>
      <c r="D28" s="568">
        <v>6534</v>
      </c>
      <c r="E28" s="568">
        <v>6531</v>
      </c>
      <c r="F28" s="568">
        <v>6531</v>
      </c>
      <c r="G28" s="568">
        <v>6531</v>
      </c>
      <c r="H28" s="568">
        <v>6531</v>
      </c>
      <c r="I28" s="568">
        <v>6531</v>
      </c>
      <c r="J28" s="568">
        <v>6531</v>
      </c>
      <c r="K28" s="568">
        <v>6531</v>
      </c>
      <c r="L28" s="568">
        <v>6531</v>
      </c>
      <c r="M28" s="568">
        <v>6531</v>
      </c>
      <c r="N28" s="571">
        <v>6531</v>
      </c>
      <c r="O28" s="571">
        <v>6531</v>
      </c>
      <c r="P28" s="572">
        <v>6481</v>
      </c>
      <c r="Q28" s="451"/>
    </row>
    <row r="29" spans="1:17" ht="15" customHeight="1" x14ac:dyDescent="0.2">
      <c r="A29" s="449">
        <v>18</v>
      </c>
      <c r="B29" s="450" t="s">
        <v>993</v>
      </c>
      <c r="C29" s="568">
        <v>4733</v>
      </c>
      <c r="D29" s="568">
        <v>4721</v>
      </c>
      <c r="E29" s="568">
        <v>4720</v>
      </c>
      <c r="F29" s="568">
        <v>4720</v>
      </c>
      <c r="G29" s="568">
        <v>4720</v>
      </c>
      <c r="H29" s="568">
        <v>4720</v>
      </c>
      <c r="I29" s="568">
        <v>4720</v>
      </c>
      <c r="J29" s="568">
        <v>4720</v>
      </c>
      <c r="K29" s="568">
        <v>4720</v>
      </c>
      <c r="L29" s="568">
        <v>4720</v>
      </c>
      <c r="M29" s="568">
        <v>4720</v>
      </c>
      <c r="N29" s="571">
        <v>4690</v>
      </c>
      <c r="O29" s="571">
        <v>4571</v>
      </c>
      <c r="P29" s="572">
        <v>4512</v>
      </c>
      <c r="Q29" s="451"/>
    </row>
    <row r="30" spans="1:17" ht="15" customHeight="1" x14ac:dyDescent="0.2">
      <c r="A30" s="449">
        <v>19</v>
      </c>
      <c r="B30" s="450" t="s">
        <v>994</v>
      </c>
      <c r="C30" s="568">
        <v>5911</v>
      </c>
      <c r="D30" s="568">
        <v>5911</v>
      </c>
      <c r="E30" s="568">
        <v>5911</v>
      </c>
      <c r="F30" s="568">
        <v>5911</v>
      </c>
      <c r="G30" s="568">
        <v>5911</v>
      </c>
      <c r="H30" s="568">
        <v>5911</v>
      </c>
      <c r="I30" s="568">
        <v>5911</v>
      </c>
      <c r="J30" s="568">
        <v>5911</v>
      </c>
      <c r="K30" s="568">
        <v>5911</v>
      </c>
      <c r="L30" s="568">
        <v>5911</v>
      </c>
      <c r="M30" s="568">
        <v>5911</v>
      </c>
      <c r="N30" s="571">
        <v>5911</v>
      </c>
      <c r="O30" s="571">
        <v>5911</v>
      </c>
      <c r="P30" s="572">
        <v>5911</v>
      </c>
      <c r="Q30" s="451"/>
    </row>
    <row r="31" spans="1:17" ht="15" customHeight="1" x14ac:dyDescent="0.2">
      <c r="A31" s="449">
        <v>20</v>
      </c>
      <c r="B31" s="450" t="s">
        <v>995</v>
      </c>
      <c r="C31" s="568">
        <v>4387</v>
      </c>
      <c r="D31" s="568">
        <v>4387</v>
      </c>
      <c r="E31" s="568">
        <v>4387</v>
      </c>
      <c r="F31" s="568">
        <v>4387</v>
      </c>
      <c r="G31" s="568">
        <v>4387</v>
      </c>
      <c r="H31" s="568">
        <v>4387</v>
      </c>
      <c r="I31" s="568">
        <v>4387</v>
      </c>
      <c r="J31" s="568">
        <v>4387</v>
      </c>
      <c r="K31" s="568">
        <v>4387</v>
      </c>
      <c r="L31" s="568">
        <v>4387</v>
      </c>
      <c r="M31" s="568">
        <v>4387</v>
      </c>
      <c r="N31" s="571">
        <v>4387</v>
      </c>
      <c r="O31" s="571">
        <v>4387</v>
      </c>
      <c r="P31" s="572">
        <v>4387</v>
      </c>
      <c r="Q31" s="451"/>
    </row>
    <row r="32" spans="1:17" ht="15" customHeight="1" x14ac:dyDescent="0.2">
      <c r="A32" s="449">
        <v>21</v>
      </c>
      <c r="B32" s="450" t="s">
        <v>996</v>
      </c>
      <c r="C32" s="568">
        <v>806</v>
      </c>
      <c r="D32" s="568">
        <v>806</v>
      </c>
      <c r="E32" s="568">
        <v>806</v>
      </c>
      <c r="F32" s="568">
        <v>806</v>
      </c>
      <c r="G32" s="568">
        <v>806</v>
      </c>
      <c r="H32" s="568">
        <v>806</v>
      </c>
      <c r="I32" s="568">
        <v>806</v>
      </c>
      <c r="J32" s="568">
        <v>806</v>
      </c>
      <c r="K32" s="568">
        <v>806</v>
      </c>
      <c r="L32" s="568">
        <v>806</v>
      </c>
      <c r="M32" s="568">
        <v>806</v>
      </c>
      <c r="N32" s="571">
        <v>806</v>
      </c>
      <c r="O32" s="571">
        <v>806</v>
      </c>
      <c r="P32" s="572">
        <v>806</v>
      </c>
      <c r="Q32" s="451"/>
    </row>
    <row r="33" spans="1:17" ht="15" customHeight="1" x14ac:dyDescent="0.2">
      <c r="A33" s="449">
        <v>22</v>
      </c>
      <c r="B33" s="450" t="s">
        <v>1068</v>
      </c>
      <c r="C33" s="568">
        <v>6220</v>
      </c>
      <c r="D33" s="568">
        <v>6219</v>
      </c>
      <c r="E33" s="568">
        <v>6215</v>
      </c>
      <c r="F33" s="568">
        <v>6215</v>
      </c>
      <c r="G33" s="568">
        <v>6215</v>
      </c>
      <c r="H33" s="568">
        <v>6214</v>
      </c>
      <c r="I33" s="568">
        <v>6214</v>
      </c>
      <c r="J33" s="568">
        <v>6214</v>
      </c>
      <c r="K33" s="568">
        <v>6214</v>
      </c>
      <c r="L33" s="568">
        <v>6214</v>
      </c>
      <c r="M33" s="568">
        <v>6214</v>
      </c>
      <c r="N33" s="571">
        <v>6214</v>
      </c>
      <c r="O33" s="571">
        <v>6213</v>
      </c>
      <c r="P33" s="572">
        <v>6213</v>
      </c>
      <c r="Q33" s="451"/>
    </row>
    <row r="34" spans="1:17" ht="15" customHeight="1" x14ac:dyDescent="0.2">
      <c r="A34" s="449">
        <v>23</v>
      </c>
      <c r="B34" s="450" t="s">
        <v>997</v>
      </c>
      <c r="C34" s="568">
        <v>2981</v>
      </c>
      <c r="D34" s="568">
        <v>2981</v>
      </c>
      <c r="E34" s="568">
        <v>2981</v>
      </c>
      <c r="F34" s="568">
        <v>2981</v>
      </c>
      <c r="G34" s="568">
        <v>2981</v>
      </c>
      <c r="H34" s="568">
        <v>2981</v>
      </c>
      <c r="I34" s="568">
        <v>2981</v>
      </c>
      <c r="J34" s="568">
        <v>2981</v>
      </c>
      <c r="K34" s="568">
        <v>2981</v>
      </c>
      <c r="L34" s="568">
        <v>2981</v>
      </c>
      <c r="M34" s="568">
        <v>2981</v>
      </c>
      <c r="N34" s="571">
        <v>2981</v>
      </c>
      <c r="O34" s="571">
        <v>2981</v>
      </c>
      <c r="P34" s="572">
        <v>2981</v>
      </c>
      <c r="Q34" s="451"/>
    </row>
    <row r="35" spans="1:17" ht="15" customHeight="1" x14ac:dyDescent="0.2">
      <c r="A35" s="1023" t="s">
        <v>16</v>
      </c>
      <c r="B35" s="1023"/>
      <c r="C35" s="570">
        <f t="shared" ref="C35:P35" si="0">SUM(C12:C34)</f>
        <v>83729</v>
      </c>
      <c r="D35" s="570">
        <f t="shared" si="0"/>
        <v>83689</v>
      </c>
      <c r="E35" s="570">
        <f t="shared" si="0"/>
        <v>83566</v>
      </c>
      <c r="F35" s="570">
        <f t="shared" si="0"/>
        <v>83560</v>
      </c>
      <c r="G35" s="570">
        <f t="shared" si="0"/>
        <v>83555</v>
      </c>
      <c r="H35" s="570">
        <f t="shared" si="0"/>
        <v>83548</v>
      </c>
      <c r="I35" s="570">
        <f t="shared" si="0"/>
        <v>83546</v>
      </c>
      <c r="J35" s="570">
        <f t="shared" si="0"/>
        <v>83534</v>
      </c>
      <c r="K35" s="570">
        <f t="shared" si="0"/>
        <v>83447</v>
      </c>
      <c r="L35" s="570">
        <f t="shared" si="0"/>
        <v>83364</v>
      </c>
      <c r="M35" s="570">
        <f t="shared" si="0"/>
        <v>82817</v>
      </c>
      <c r="N35" s="573">
        <f t="shared" si="0"/>
        <v>82695</v>
      </c>
      <c r="O35" s="573">
        <f t="shared" si="0"/>
        <v>82240</v>
      </c>
      <c r="P35" s="574">
        <f t="shared" si="0"/>
        <v>80775</v>
      </c>
      <c r="Q35" s="451"/>
    </row>
    <row r="36" spans="1:17" ht="15" customHeight="1" x14ac:dyDescent="0.2">
      <c r="P36" s="671"/>
      <c r="Q36" s="451"/>
    </row>
    <row r="37" spans="1:17" ht="15" customHeight="1" x14ac:dyDescent="0.2">
      <c r="P37" s="671"/>
      <c r="Q37" s="451"/>
    </row>
    <row r="38" spans="1:17" x14ac:dyDescent="0.2">
      <c r="P38" s="451"/>
    </row>
    <row r="40" spans="1:17" ht="12.75" customHeight="1" x14ac:dyDescent="0.2">
      <c r="A40" s="10" t="s">
        <v>1114</v>
      </c>
      <c r="D40" s="936" t="s">
        <v>1120</v>
      </c>
      <c r="E40" s="936"/>
      <c r="F40" s="936"/>
      <c r="H40" s="651"/>
      <c r="I40" s="651"/>
      <c r="J40" s="651"/>
      <c r="K40" s="651"/>
      <c r="L40" s="658" t="s">
        <v>1116</v>
      </c>
      <c r="M40" s="173"/>
    </row>
    <row r="41" spans="1:17" ht="12.75" customHeight="1" x14ac:dyDescent="0.2">
      <c r="D41" s="936" t="s">
        <v>1121</v>
      </c>
      <c r="E41" s="936"/>
      <c r="F41" s="936"/>
      <c r="H41" s="651"/>
      <c r="I41" s="651"/>
      <c r="J41" s="651"/>
      <c r="K41" s="651"/>
      <c r="L41" s="658" t="s">
        <v>1115</v>
      </c>
      <c r="M41" s="173"/>
    </row>
    <row r="42" spans="1:17" ht="12.75" customHeight="1" x14ac:dyDescent="0.2">
      <c r="D42" s="936" t="s">
        <v>1122</v>
      </c>
      <c r="E42" s="936"/>
      <c r="F42" s="936"/>
      <c r="H42" s="651"/>
      <c r="I42" s="651"/>
      <c r="J42" s="651"/>
      <c r="K42" s="651"/>
      <c r="L42" s="651"/>
      <c r="M42" s="173"/>
    </row>
    <row r="43" spans="1:17" x14ac:dyDescent="0.2">
      <c r="H43" s="27"/>
      <c r="I43" s="27"/>
      <c r="J43" s="27"/>
      <c r="K43" s="27"/>
      <c r="L43" s="27"/>
    </row>
  </sheetData>
  <mergeCells count="15">
    <mergeCell ref="D40:F40"/>
    <mergeCell ref="D41:F41"/>
    <mergeCell ref="D42:F42"/>
    <mergeCell ref="H1:I1"/>
    <mergeCell ref="A9:A10"/>
    <mergeCell ref="B9:B10"/>
    <mergeCell ref="C9:C10"/>
    <mergeCell ref="D9:D10"/>
    <mergeCell ref="A2:P2"/>
    <mergeCell ref="O1:P1"/>
    <mergeCell ref="A35:B35"/>
    <mergeCell ref="E9:P9"/>
    <mergeCell ref="I8:P8"/>
    <mergeCell ref="A4:P4"/>
    <mergeCell ref="A3:P3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43"/>
  <sheetViews>
    <sheetView topLeftCell="A19" zoomScaleNormal="100" zoomScaleSheetLayoutView="90" workbookViewId="0">
      <selection activeCell="E41" sqref="E41:H43"/>
    </sheetView>
  </sheetViews>
  <sheetFormatPr defaultColWidth="9.140625" defaultRowHeight="12.75" x14ac:dyDescent="0.2"/>
  <cols>
    <col min="1" max="1" width="7.28515625" style="163" customWidth="1"/>
    <col min="2" max="2" width="23.7109375" style="163" customWidth="1"/>
    <col min="3" max="3" width="11.140625" style="163" customWidth="1"/>
    <col min="4" max="4" width="13.42578125" style="163" customWidth="1"/>
    <col min="5" max="16" width="8.7109375" style="163" customWidth="1"/>
    <col min="17" max="16384" width="9.140625" style="163"/>
  </cols>
  <sheetData>
    <row r="1" spans="1:16" x14ac:dyDescent="0.2">
      <c r="H1" s="817"/>
      <c r="I1" s="817"/>
      <c r="L1" s="1029"/>
      <c r="M1" s="1029"/>
      <c r="O1" s="1029" t="s">
        <v>561</v>
      </c>
      <c r="P1" s="1029"/>
    </row>
    <row r="2" spans="1:16" x14ac:dyDescent="0.2">
      <c r="A2" s="817" t="s">
        <v>707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</row>
    <row r="3" spans="1:16" s="166" customFormat="1" ht="15.75" x14ac:dyDescent="0.25">
      <c r="A3" s="1028" t="s">
        <v>706</v>
      </c>
      <c r="B3" s="1028"/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</row>
    <row r="4" spans="1:16" s="166" customFormat="1" ht="20.25" customHeight="1" x14ac:dyDescent="0.25">
      <c r="A4" s="1028" t="s">
        <v>708</v>
      </c>
      <c r="B4" s="1028"/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</row>
    <row r="6" spans="1:16" x14ac:dyDescent="0.2">
      <c r="A6" s="27" t="s">
        <v>870</v>
      </c>
      <c r="B6" s="27"/>
      <c r="C6" s="169"/>
      <c r="D6" s="169"/>
      <c r="E6" s="169"/>
      <c r="F6" s="169"/>
      <c r="G6" s="169"/>
      <c r="H6" s="169"/>
      <c r="I6" s="169"/>
      <c r="J6" s="169"/>
    </row>
    <row r="8" spans="1:16" s="170" customFormat="1" ht="15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88"/>
      <c r="L8" s="88"/>
      <c r="M8" s="88"/>
      <c r="N8" s="913" t="s">
        <v>1041</v>
      </c>
      <c r="O8" s="913"/>
      <c r="P8" s="913"/>
    </row>
    <row r="9" spans="1:16" s="170" customFormat="1" ht="20.25" customHeight="1" x14ac:dyDescent="0.2">
      <c r="A9" s="927" t="s">
        <v>2</v>
      </c>
      <c r="B9" s="927" t="s">
        <v>3</v>
      </c>
      <c r="C9" s="1020" t="s">
        <v>277</v>
      </c>
      <c r="D9" s="1020" t="s">
        <v>560</v>
      </c>
      <c r="E9" s="1030" t="s">
        <v>760</v>
      </c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</row>
    <row r="10" spans="1:16" s="170" customFormat="1" ht="52.5" customHeight="1" x14ac:dyDescent="0.2">
      <c r="A10" s="1019"/>
      <c r="B10" s="1019"/>
      <c r="C10" s="1021"/>
      <c r="D10" s="1021"/>
      <c r="E10" s="567" t="s">
        <v>1062</v>
      </c>
      <c r="F10" s="226" t="s">
        <v>280</v>
      </c>
      <c r="G10" s="226" t="s">
        <v>281</v>
      </c>
      <c r="H10" s="226" t="s">
        <v>282</v>
      </c>
      <c r="I10" s="226" t="s">
        <v>283</v>
      </c>
      <c r="J10" s="226" t="s">
        <v>284</v>
      </c>
      <c r="K10" s="226" t="s">
        <v>285</v>
      </c>
      <c r="L10" s="226" t="s">
        <v>286</v>
      </c>
      <c r="M10" s="567" t="s">
        <v>1063</v>
      </c>
      <c r="N10" s="559" t="s">
        <v>1064</v>
      </c>
      <c r="O10" s="176" t="s">
        <v>1065</v>
      </c>
      <c r="P10" s="176" t="s">
        <v>1066</v>
      </c>
    </row>
    <row r="11" spans="1:16" s="170" customFormat="1" ht="12.75" customHeight="1" x14ac:dyDescent="0.2">
      <c r="A11" s="316">
        <v>1</v>
      </c>
      <c r="B11" s="316">
        <v>2</v>
      </c>
      <c r="C11" s="316">
        <v>3</v>
      </c>
      <c r="D11" s="316">
        <v>4</v>
      </c>
      <c r="E11" s="316">
        <v>5</v>
      </c>
      <c r="F11" s="316">
        <v>6</v>
      </c>
      <c r="G11" s="316">
        <v>7</v>
      </c>
      <c r="H11" s="316">
        <v>8</v>
      </c>
      <c r="I11" s="316">
        <v>9</v>
      </c>
      <c r="J11" s="316">
        <v>10</v>
      </c>
      <c r="K11" s="316">
        <v>11</v>
      </c>
      <c r="L11" s="316">
        <v>12</v>
      </c>
      <c r="M11" s="316">
        <v>13</v>
      </c>
      <c r="N11" s="316">
        <v>14</v>
      </c>
      <c r="O11" s="316">
        <v>15</v>
      </c>
      <c r="P11" s="316">
        <v>16</v>
      </c>
    </row>
    <row r="12" spans="1:16" ht="15" customHeight="1" x14ac:dyDescent="0.2">
      <c r="A12" s="563">
        <v>1</v>
      </c>
      <c r="B12" s="592" t="s">
        <v>977</v>
      </c>
      <c r="C12" s="122">
        <v>1632</v>
      </c>
      <c r="D12" s="122">
        <v>1608</v>
      </c>
      <c r="E12" s="122">
        <v>761</v>
      </c>
      <c r="F12" s="122">
        <v>832</v>
      </c>
      <c r="G12" s="122">
        <v>1081</v>
      </c>
      <c r="H12" s="122">
        <v>1294</v>
      </c>
      <c r="I12" s="119">
        <v>1323</v>
      </c>
      <c r="J12" s="119">
        <v>1312</v>
      </c>
      <c r="K12" s="119">
        <v>843</v>
      </c>
      <c r="L12" s="119">
        <v>1244</v>
      </c>
      <c r="M12" s="119">
        <v>1191</v>
      </c>
      <c r="N12" s="119">
        <v>1171</v>
      </c>
      <c r="O12" s="119">
        <v>1195</v>
      </c>
      <c r="P12" s="119">
        <v>1156</v>
      </c>
    </row>
    <row r="13" spans="1:16" ht="15" customHeight="1" x14ac:dyDescent="0.2">
      <c r="A13" s="563">
        <v>2</v>
      </c>
      <c r="B13" s="592" t="s">
        <v>1083</v>
      </c>
      <c r="C13" s="119">
        <v>4966</v>
      </c>
      <c r="D13" s="119">
        <v>4875</v>
      </c>
      <c r="E13" s="119">
        <v>4623</v>
      </c>
      <c r="F13" s="119">
        <v>4563</v>
      </c>
      <c r="G13" s="119">
        <v>4617</v>
      </c>
      <c r="H13" s="119">
        <v>4734</v>
      </c>
      <c r="I13" s="119">
        <v>4771</v>
      </c>
      <c r="J13" s="119">
        <v>4755</v>
      </c>
      <c r="K13" s="119">
        <v>4671</v>
      </c>
      <c r="L13" s="119">
        <v>4762</v>
      </c>
      <c r="M13" s="119">
        <v>4740</v>
      </c>
      <c r="N13" s="119">
        <v>4504</v>
      </c>
      <c r="O13" s="119">
        <v>4687</v>
      </c>
      <c r="P13" s="119">
        <v>4658</v>
      </c>
    </row>
    <row r="14" spans="1:16" ht="15" customHeight="1" x14ac:dyDescent="0.2">
      <c r="A14" s="563">
        <v>3</v>
      </c>
      <c r="B14" s="592" t="s">
        <v>979</v>
      </c>
      <c r="C14" s="122">
        <v>3829</v>
      </c>
      <c r="D14" s="122">
        <v>3879</v>
      </c>
      <c r="E14" s="122">
        <v>3529</v>
      </c>
      <c r="F14" s="122">
        <v>3520</v>
      </c>
      <c r="G14" s="122">
        <v>3402</v>
      </c>
      <c r="H14" s="122">
        <v>3506</v>
      </c>
      <c r="I14" s="119">
        <v>3552</v>
      </c>
      <c r="J14" s="119">
        <v>3561</v>
      </c>
      <c r="K14" s="119">
        <v>3425</v>
      </c>
      <c r="L14" s="119">
        <v>3499</v>
      </c>
      <c r="M14" s="119">
        <v>3349</v>
      </c>
      <c r="N14" s="119">
        <v>3295</v>
      </c>
      <c r="O14" s="119">
        <v>3438</v>
      </c>
      <c r="P14" s="119">
        <v>3377</v>
      </c>
    </row>
    <row r="15" spans="1:16" s="117" customFormat="1" ht="15" customHeight="1" x14ac:dyDescent="0.2">
      <c r="A15" s="563">
        <v>4</v>
      </c>
      <c r="B15" s="592" t="s">
        <v>980</v>
      </c>
      <c r="C15" s="119">
        <v>4718</v>
      </c>
      <c r="D15" s="119">
        <v>4661</v>
      </c>
      <c r="E15" s="119">
        <v>2068</v>
      </c>
      <c r="F15" s="119">
        <v>2087</v>
      </c>
      <c r="G15" s="119">
        <v>1940</v>
      </c>
      <c r="H15" s="119">
        <v>2045</v>
      </c>
      <c r="I15" s="119">
        <v>2130</v>
      </c>
      <c r="J15" s="119">
        <v>2688</v>
      </c>
      <c r="K15" s="119">
        <v>2393</v>
      </c>
      <c r="L15" s="119">
        <v>2534</v>
      </c>
      <c r="M15" s="119">
        <v>2386</v>
      </c>
      <c r="N15" s="119">
        <v>2394</v>
      </c>
      <c r="O15" s="119">
        <v>2473</v>
      </c>
      <c r="P15" s="119">
        <v>2452</v>
      </c>
    </row>
    <row r="16" spans="1:16" s="117" customFormat="1" ht="15" customHeight="1" x14ac:dyDescent="0.2">
      <c r="A16" s="563">
        <v>5</v>
      </c>
      <c r="B16" s="592" t="s">
        <v>981</v>
      </c>
      <c r="C16" s="482">
        <v>3257</v>
      </c>
      <c r="D16" s="482">
        <v>3165</v>
      </c>
      <c r="E16" s="482">
        <v>1896</v>
      </c>
      <c r="F16" s="482">
        <v>1849</v>
      </c>
      <c r="G16" s="482">
        <v>1900</v>
      </c>
      <c r="H16" s="482">
        <v>1973</v>
      </c>
      <c r="I16" s="482">
        <v>1937</v>
      </c>
      <c r="J16" s="119">
        <v>1854</v>
      </c>
      <c r="K16" s="119">
        <v>1833</v>
      </c>
      <c r="L16" s="119">
        <v>1850</v>
      </c>
      <c r="M16" s="119">
        <v>1773</v>
      </c>
      <c r="N16" s="119">
        <v>1658</v>
      </c>
      <c r="O16" s="119">
        <v>1681</v>
      </c>
      <c r="P16" s="119">
        <v>1642</v>
      </c>
    </row>
    <row r="17" spans="1:16" s="117" customFormat="1" ht="15" customHeight="1" x14ac:dyDescent="0.2">
      <c r="A17" s="563">
        <v>6</v>
      </c>
      <c r="B17" s="592" t="s">
        <v>1084</v>
      </c>
      <c r="C17" s="482">
        <v>2231</v>
      </c>
      <c r="D17" s="482">
        <v>2180</v>
      </c>
      <c r="E17" s="482">
        <v>608</v>
      </c>
      <c r="F17" s="482">
        <v>663</v>
      </c>
      <c r="G17" s="482">
        <v>717</v>
      </c>
      <c r="H17" s="482">
        <v>151</v>
      </c>
      <c r="I17" s="482">
        <v>89</v>
      </c>
      <c r="J17" s="119">
        <v>80</v>
      </c>
      <c r="K17" s="119">
        <v>346</v>
      </c>
      <c r="L17" s="119">
        <v>707</v>
      </c>
      <c r="M17" s="119">
        <v>672</v>
      </c>
      <c r="N17" s="119">
        <v>91</v>
      </c>
      <c r="O17" s="119">
        <v>233</v>
      </c>
      <c r="P17" s="119">
        <v>352</v>
      </c>
    </row>
    <row r="18" spans="1:16" ht="15" customHeight="1" x14ac:dyDescent="0.2">
      <c r="A18" s="563">
        <v>7</v>
      </c>
      <c r="B18" s="592" t="s">
        <v>1085</v>
      </c>
      <c r="C18" s="119">
        <v>3020</v>
      </c>
      <c r="D18" s="119">
        <v>2947</v>
      </c>
      <c r="E18" s="119">
        <v>2468</v>
      </c>
      <c r="F18" s="119">
        <v>2454</v>
      </c>
      <c r="G18" s="119">
        <v>2376</v>
      </c>
      <c r="H18" s="119">
        <v>2498</v>
      </c>
      <c r="I18" s="119">
        <v>2469</v>
      </c>
      <c r="J18" s="119">
        <v>2506</v>
      </c>
      <c r="K18" s="119">
        <v>2472</v>
      </c>
      <c r="L18" s="119">
        <v>2601</v>
      </c>
      <c r="M18" s="119">
        <v>2462</v>
      </c>
      <c r="N18" s="119">
        <v>2391</v>
      </c>
      <c r="O18" s="119">
        <v>2566</v>
      </c>
      <c r="P18" s="119">
        <v>2610</v>
      </c>
    </row>
    <row r="19" spans="1:16" ht="15" customHeight="1" x14ac:dyDescent="0.2">
      <c r="A19" s="563">
        <v>8</v>
      </c>
      <c r="B19" s="592" t="s">
        <v>1086</v>
      </c>
      <c r="C19" s="119">
        <v>1522</v>
      </c>
      <c r="D19" s="119">
        <v>1494</v>
      </c>
      <c r="E19" s="119">
        <v>3917</v>
      </c>
      <c r="F19" s="119">
        <v>3903</v>
      </c>
      <c r="G19" s="119">
        <v>3934</v>
      </c>
      <c r="H19" s="119">
        <v>4007</v>
      </c>
      <c r="I19" s="119">
        <v>3953</v>
      </c>
      <c r="J19" s="119">
        <v>4014</v>
      </c>
      <c r="K19" s="119">
        <v>3874</v>
      </c>
      <c r="L19" s="119">
        <v>3984</v>
      </c>
      <c r="M19" s="119">
        <v>3901</v>
      </c>
      <c r="N19" s="119">
        <v>3821</v>
      </c>
      <c r="O19" s="119">
        <v>3942</v>
      </c>
      <c r="P19" s="119">
        <v>3915</v>
      </c>
    </row>
    <row r="20" spans="1:16" ht="15" customHeight="1" x14ac:dyDescent="0.2">
      <c r="A20" s="563">
        <v>9</v>
      </c>
      <c r="B20" s="592" t="s">
        <v>985</v>
      </c>
      <c r="C20" s="119">
        <v>4166</v>
      </c>
      <c r="D20" s="119">
        <v>4148</v>
      </c>
      <c r="E20" s="119">
        <v>1711</v>
      </c>
      <c r="F20" s="119">
        <v>1784</v>
      </c>
      <c r="G20" s="119">
        <v>1894</v>
      </c>
      <c r="H20" s="119">
        <v>2038</v>
      </c>
      <c r="I20" s="119">
        <v>2055</v>
      </c>
      <c r="J20" s="119">
        <v>2059</v>
      </c>
      <c r="K20" s="119">
        <v>1859</v>
      </c>
      <c r="L20" s="119">
        <v>2008</v>
      </c>
      <c r="M20" s="119">
        <v>1911</v>
      </c>
      <c r="N20" s="119">
        <v>1983</v>
      </c>
      <c r="O20" s="119">
        <v>1997</v>
      </c>
      <c r="P20" s="119">
        <v>1984</v>
      </c>
    </row>
    <row r="21" spans="1:16" ht="15" customHeight="1" x14ac:dyDescent="0.2">
      <c r="A21" s="563">
        <v>10</v>
      </c>
      <c r="B21" s="592" t="s">
        <v>986</v>
      </c>
      <c r="C21" s="119">
        <v>3045</v>
      </c>
      <c r="D21" s="119">
        <v>2810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2015</v>
      </c>
      <c r="M21" s="119">
        <v>2025</v>
      </c>
      <c r="N21" s="119">
        <v>1960</v>
      </c>
      <c r="O21" s="119">
        <v>1952</v>
      </c>
      <c r="P21" s="119">
        <v>2027</v>
      </c>
    </row>
    <row r="22" spans="1:16" ht="15" customHeight="1" x14ac:dyDescent="0.2">
      <c r="A22" s="563">
        <v>11</v>
      </c>
      <c r="B22" s="592" t="s">
        <v>1087</v>
      </c>
      <c r="C22" s="119">
        <v>2256</v>
      </c>
      <c r="D22" s="119">
        <v>2245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97</v>
      </c>
      <c r="P22" s="119">
        <v>123</v>
      </c>
    </row>
    <row r="23" spans="1:16" ht="15" customHeight="1" x14ac:dyDescent="0.2">
      <c r="A23" s="563">
        <v>12</v>
      </c>
      <c r="B23" s="592" t="s">
        <v>987</v>
      </c>
      <c r="C23" s="119">
        <v>1978</v>
      </c>
      <c r="D23" s="119">
        <v>2019</v>
      </c>
      <c r="E23" s="119">
        <v>717</v>
      </c>
      <c r="F23" s="119">
        <v>752</v>
      </c>
      <c r="G23" s="119">
        <v>1392</v>
      </c>
      <c r="H23" s="119">
        <v>1765</v>
      </c>
      <c r="I23" s="119">
        <v>1818</v>
      </c>
      <c r="J23" s="119">
        <v>1875</v>
      </c>
      <c r="K23" s="119">
        <v>1869</v>
      </c>
      <c r="L23" s="119">
        <v>1871</v>
      </c>
      <c r="M23" s="119">
        <v>1837</v>
      </c>
      <c r="N23" s="119">
        <v>1885</v>
      </c>
      <c r="O23" s="119">
        <v>1883</v>
      </c>
      <c r="P23" s="119">
        <v>1879</v>
      </c>
    </row>
    <row r="24" spans="1:16" ht="15" customHeight="1" x14ac:dyDescent="0.2">
      <c r="A24" s="563">
        <v>13</v>
      </c>
      <c r="B24" s="592" t="s">
        <v>988</v>
      </c>
      <c r="C24" s="119">
        <v>3292</v>
      </c>
      <c r="D24" s="119">
        <v>3163</v>
      </c>
      <c r="E24" s="119">
        <v>2670</v>
      </c>
      <c r="F24" s="119">
        <v>2601</v>
      </c>
      <c r="G24" s="119">
        <v>2469</v>
      </c>
      <c r="H24" s="119">
        <v>2703</v>
      </c>
      <c r="I24" s="119">
        <v>2718</v>
      </c>
      <c r="J24" s="119">
        <v>2465</v>
      </c>
      <c r="K24" s="119">
        <v>2314</v>
      </c>
      <c r="L24" s="119">
        <v>2690</v>
      </c>
      <c r="M24" s="119">
        <v>2572</v>
      </c>
      <c r="N24" s="119">
        <v>3103</v>
      </c>
      <c r="O24" s="119">
        <v>3296</v>
      </c>
      <c r="P24" s="119">
        <v>3298</v>
      </c>
    </row>
    <row r="25" spans="1:16" ht="15" customHeight="1" x14ac:dyDescent="0.2">
      <c r="A25" s="563">
        <v>14</v>
      </c>
      <c r="B25" s="592" t="s">
        <v>989</v>
      </c>
      <c r="C25" s="119">
        <v>5866</v>
      </c>
      <c r="D25" s="119">
        <v>5814</v>
      </c>
      <c r="E25" s="119">
        <v>4971</v>
      </c>
      <c r="F25" s="119">
        <v>4905</v>
      </c>
      <c r="G25" s="119">
        <v>5041</v>
      </c>
      <c r="H25" s="119">
        <v>5325</v>
      </c>
      <c r="I25" s="119">
        <v>5331</v>
      </c>
      <c r="J25" s="119">
        <v>5386</v>
      </c>
      <c r="K25" s="119">
        <v>5180</v>
      </c>
      <c r="L25" s="119">
        <v>5330</v>
      </c>
      <c r="M25" s="119">
        <v>5236</v>
      </c>
      <c r="N25" s="119">
        <v>5197</v>
      </c>
      <c r="O25" s="119">
        <v>5382</v>
      </c>
      <c r="P25" s="119">
        <v>5357</v>
      </c>
    </row>
    <row r="26" spans="1:16" ht="15" customHeight="1" x14ac:dyDescent="0.2">
      <c r="A26" s="563">
        <v>15</v>
      </c>
      <c r="B26" s="592" t="s">
        <v>990</v>
      </c>
      <c r="C26" s="119">
        <v>5911</v>
      </c>
      <c r="D26" s="119">
        <v>5888</v>
      </c>
      <c r="E26" s="119">
        <v>3560</v>
      </c>
      <c r="F26" s="119">
        <v>3618</v>
      </c>
      <c r="G26" s="119">
        <v>3907</v>
      </c>
      <c r="H26" s="119">
        <v>3990</v>
      </c>
      <c r="I26" s="119">
        <v>3956</v>
      </c>
      <c r="J26" s="119">
        <v>3953</v>
      </c>
      <c r="K26" s="119">
        <v>3871</v>
      </c>
      <c r="L26" s="119">
        <v>3854</v>
      </c>
      <c r="M26" s="119">
        <v>3768</v>
      </c>
      <c r="N26" s="119">
        <v>3692</v>
      </c>
      <c r="O26" s="119">
        <v>3879</v>
      </c>
      <c r="P26" s="119">
        <v>3845</v>
      </c>
    </row>
    <row r="27" spans="1:16" ht="15" customHeight="1" x14ac:dyDescent="0.2">
      <c r="A27" s="563">
        <v>16</v>
      </c>
      <c r="B27" s="592" t="s">
        <v>1088</v>
      </c>
      <c r="C27" s="119">
        <v>6533</v>
      </c>
      <c r="D27" s="119">
        <v>6409</v>
      </c>
      <c r="E27" s="119">
        <v>5015</v>
      </c>
      <c r="F27" s="119">
        <v>4965</v>
      </c>
      <c r="G27" s="119">
        <v>5016</v>
      </c>
      <c r="H27" s="119">
        <v>5187</v>
      </c>
      <c r="I27" s="119">
        <v>5229</v>
      </c>
      <c r="J27" s="119">
        <v>5369</v>
      </c>
      <c r="K27" s="119">
        <v>5313</v>
      </c>
      <c r="L27" s="119">
        <v>5457</v>
      </c>
      <c r="M27" s="119">
        <v>5241</v>
      </c>
      <c r="N27" s="119">
        <v>5196</v>
      </c>
      <c r="O27" s="119">
        <v>5307</v>
      </c>
      <c r="P27" s="119">
        <v>5339</v>
      </c>
    </row>
    <row r="28" spans="1:16" ht="15" customHeight="1" x14ac:dyDescent="0.2">
      <c r="A28" s="563">
        <v>17</v>
      </c>
      <c r="B28" s="592" t="s">
        <v>991</v>
      </c>
      <c r="C28" s="119">
        <v>4126</v>
      </c>
      <c r="D28" s="119">
        <v>4087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1526</v>
      </c>
      <c r="M28" s="119">
        <v>1527</v>
      </c>
      <c r="N28" s="119">
        <v>1556</v>
      </c>
      <c r="O28" s="119">
        <v>1587</v>
      </c>
      <c r="P28" s="119">
        <v>1619</v>
      </c>
    </row>
    <row r="29" spans="1:16" ht="15" customHeight="1" x14ac:dyDescent="0.2">
      <c r="A29" s="563">
        <v>18</v>
      </c>
      <c r="B29" s="592" t="s">
        <v>992</v>
      </c>
      <c r="C29" s="119">
        <v>5899</v>
      </c>
      <c r="D29" s="119">
        <v>5813</v>
      </c>
      <c r="E29" s="119">
        <v>7187</v>
      </c>
      <c r="F29" s="119">
        <v>7203</v>
      </c>
      <c r="G29" s="119">
        <v>7504</v>
      </c>
      <c r="H29" s="119">
        <v>7780</v>
      </c>
      <c r="I29" s="119">
        <v>7667</v>
      </c>
      <c r="J29" s="119">
        <v>7793</v>
      </c>
      <c r="K29" s="119">
        <v>7458</v>
      </c>
      <c r="L29" s="119">
        <v>7620</v>
      </c>
      <c r="M29" s="119">
        <v>5538</v>
      </c>
      <c r="N29" s="119">
        <v>5506</v>
      </c>
      <c r="O29" s="119">
        <v>5726</v>
      </c>
      <c r="P29" s="119">
        <v>5734</v>
      </c>
    </row>
    <row r="30" spans="1:16" ht="15" customHeight="1" x14ac:dyDescent="0.2">
      <c r="A30" s="563">
        <v>19</v>
      </c>
      <c r="B30" s="592" t="s">
        <v>993</v>
      </c>
      <c r="C30" s="119">
        <v>6223</v>
      </c>
      <c r="D30" s="119">
        <v>6102</v>
      </c>
      <c r="E30" s="119">
        <v>4828</v>
      </c>
      <c r="F30" s="119">
        <v>4909</v>
      </c>
      <c r="G30" s="119">
        <v>5565</v>
      </c>
      <c r="H30" s="119">
        <v>5839</v>
      </c>
      <c r="I30" s="119">
        <v>5840</v>
      </c>
      <c r="J30" s="119">
        <v>5891</v>
      </c>
      <c r="K30" s="119">
        <v>5774</v>
      </c>
      <c r="L30" s="119">
        <v>5843</v>
      </c>
      <c r="M30" s="119">
        <v>4498</v>
      </c>
      <c r="N30" s="119">
        <v>4583</v>
      </c>
      <c r="O30" s="119">
        <v>4640</v>
      </c>
      <c r="P30" s="119">
        <v>4640</v>
      </c>
    </row>
    <row r="31" spans="1:16" ht="15" customHeight="1" x14ac:dyDescent="0.2">
      <c r="A31" s="563">
        <v>20</v>
      </c>
      <c r="B31" s="592" t="s">
        <v>994</v>
      </c>
      <c r="C31" s="119">
        <v>4387</v>
      </c>
      <c r="D31" s="119">
        <v>4381</v>
      </c>
      <c r="E31" s="119">
        <v>4626</v>
      </c>
      <c r="F31" s="119">
        <v>4634</v>
      </c>
      <c r="G31" s="119">
        <v>4678</v>
      </c>
      <c r="H31" s="119">
        <v>4955</v>
      </c>
      <c r="I31" s="119">
        <v>4945</v>
      </c>
      <c r="J31" s="119">
        <v>4966</v>
      </c>
      <c r="K31" s="119">
        <v>4736</v>
      </c>
      <c r="L31" s="119">
        <v>4939</v>
      </c>
      <c r="M31" s="119">
        <v>4808</v>
      </c>
      <c r="N31" s="119">
        <v>4555</v>
      </c>
      <c r="O31" s="119">
        <v>4715</v>
      </c>
      <c r="P31" s="119">
        <v>4981</v>
      </c>
    </row>
    <row r="32" spans="1:16" ht="15" customHeight="1" x14ac:dyDescent="0.2">
      <c r="A32" s="563">
        <v>21</v>
      </c>
      <c r="B32" s="592" t="s">
        <v>995</v>
      </c>
      <c r="C32" s="119">
        <v>806</v>
      </c>
      <c r="D32" s="119">
        <v>797</v>
      </c>
      <c r="E32" s="119">
        <v>3668</v>
      </c>
      <c r="F32" s="119">
        <v>3662</v>
      </c>
      <c r="G32" s="119">
        <v>3909</v>
      </c>
      <c r="H32" s="119">
        <v>4080</v>
      </c>
      <c r="I32" s="119">
        <v>4076</v>
      </c>
      <c r="J32" s="119">
        <v>4094</v>
      </c>
      <c r="K32" s="119">
        <v>3895</v>
      </c>
      <c r="L32" s="119">
        <v>4138</v>
      </c>
      <c r="M32" s="119">
        <v>4170</v>
      </c>
      <c r="N32" s="119">
        <v>4107</v>
      </c>
      <c r="O32" s="119">
        <v>4201</v>
      </c>
      <c r="P32" s="119">
        <v>4164</v>
      </c>
    </row>
    <row r="33" spans="1:16" ht="15" customHeight="1" x14ac:dyDescent="0.2">
      <c r="A33" s="563">
        <v>22</v>
      </c>
      <c r="B33" s="592" t="s">
        <v>996</v>
      </c>
      <c r="C33" s="119">
        <v>1691</v>
      </c>
      <c r="D33" s="119">
        <v>1634</v>
      </c>
      <c r="E33" s="119">
        <v>694</v>
      </c>
      <c r="F33" s="119">
        <v>701</v>
      </c>
      <c r="G33" s="119">
        <v>712</v>
      </c>
      <c r="H33" s="119">
        <v>721</v>
      </c>
      <c r="I33" s="119">
        <v>731</v>
      </c>
      <c r="J33" s="119">
        <v>735</v>
      </c>
      <c r="K33" s="119">
        <v>682</v>
      </c>
      <c r="L33" s="119">
        <v>717</v>
      </c>
      <c r="M33" s="119">
        <v>698</v>
      </c>
      <c r="N33" s="119">
        <v>702</v>
      </c>
      <c r="O33" s="119">
        <v>719</v>
      </c>
      <c r="P33" s="119">
        <v>719</v>
      </c>
    </row>
    <row r="34" spans="1:16" ht="15" customHeight="1" x14ac:dyDescent="0.2">
      <c r="A34" s="563">
        <v>23</v>
      </c>
      <c r="B34" s="592" t="s">
        <v>1089</v>
      </c>
      <c r="C34" s="119">
        <v>2336</v>
      </c>
      <c r="D34" s="119">
        <v>2311</v>
      </c>
      <c r="E34" s="119">
        <v>5387</v>
      </c>
      <c r="F34" s="119">
        <v>5406</v>
      </c>
      <c r="G34" s="119">
        <v>5546</v>
      </c>
      <c r="H34" s="119">
        <v>5773</v>
      </c>
      <c r="I34" s="119">
        <v>5854</v>
      </c>
      <c r="J34" s="119">
        <v>5851</v>
      </c>
      <c r="K34" s="119">
        <v>5662</v>
      </c>
      <c r="L34" s="119">
        <v>5758</v>
      </c>
      <c r="M34" s="119">
        <v>5511</v>
      </c>
      <c r="N34" s="119">
        <v>5471</v>
      </c>
      <c r="O34" s="119">
        <v>5869</v>
      </c>
      <c r="P34" s="119">
        <v>5743</v>
      </c>
    </row>
    <row r="35" spans="1:16" ht="15" customHeight="1" x14ac:dyDescent="0.2">
      <c r="A35" s="563">
        <v>24</v>
      </c>
      <c r="B35" s="592" t="s">
        <v>997</v>
      </c>
      <c r="C35" s="119">
        <v>0</v>
      </c>
      <c r="D35" s="119">
        <v>0</v>
      </c>
      <c r="E35" s="119">
        <v>2625</v>
      </c>
      <c r="F35" s="119">
        <v>2588</v>
      </c>
      <c r="G35" s="119">
        <v>2614</v>
      </c>
      <c r="H35" s="119">
        <v>2876</v>
      </c>
      <c r="I35" s="119">
        <v>2954</v>
      </c>
      <c r="J35" s="119">
        <v>2741</v>
      </c>
      <c r="K35" s="119">
        <v>2431</v>
      </c>
      <c r="L35" s="119">
        <v>2823</v>
      </c>
      <c r="M35" s="119">
        <v>2906</v>
      </c>
      <c r="N35" s="119">
        <v>2914</v>
      </c>
      <c r="O35" s="119">
        <v>2934</v>
      </c>
      <c r="P35" s="119">
        <v>2950</v>
      </c>
    </row>
    <row r="36" spans="1:16" x14ac:dyDescent="0.2">
      <c r="A36" s="822" t="s">
        <v>16</v>
      </c>
      <c r="B36" s="823"/>
      <c r="C36" s="121">
        <f t="shared" ref="C36:P36" si="0">SUM(C12:C35)</f>
        <v>83690</v>
      </c>
      <c r="D36" s="121">
        <f t="shared" si="0"/>
        <v>82430</v>
      </c>
      <c r="E36" s="121">
        <f t="shared" si="0"/>
        <v>67529</v>
      </c>
      <c r="F36" s="121">
        <f t="shared" si="0"/>
        <v>67599</v>
      </c>
      <c r="G36" s="121">
        <f t="shared" si="0"/>
        <v>70214</v>
      </c>
      <c r="H36" s="121">
        <f t="shared" si="0"/>
        <v>73240</v>
      </c>
      <c r="I36" s="121">
        <f t="shared" si="0"/>
        <v>73398</v>
      </c>
      <c r="J36" s="121">
        <f t="shared" si="0"/>
        <v>73948</v>
      </c>
      <c r="K36" s="121">
        <f t="shared" si="0"/>
        <v>70901</v>
      </c>
      <c r="L36" s="121">
        <f t="shared" si="0"/>
        <v>77770</v>
      </c>
      <c r="M36" s="121">
        <f t="shared" si="0"/>
        <v>72720</v>
      </c>
      <c r="N36" s="121">
        <f t="shared" si="0"/>
        <v>71735</v>
      </c>
      <c r="O36" s="121">
        <f t="shared" si="0"/>
        <v>74399</v>
      </c>
      <c r="P36" s="121">
        <f t="shared" si="0"/>
        <v>74564</v>
      </c>
    </row>
    <row r="39" spans="1:16" ht="12.75" customHeight="1" x14ac:dyDescent="0.2"/>
    <row r="40" spans="1:16" ht="12.75" customHeight="1" x14ac:dyDescent="0.2"/>
    <row r="41" spans="1:16" ht="12.75" customHeight="1" x14ac:dyDescent="0.2">
      <c r="A41" s="10" t="s">
        <v>1114</v>
      </c>
      <c r="E41" s="936" t="s">
        <v>1120</v>
      </c>
      <c r="F41" s="936"/>
      <c r="G41" s="936"/>
      <c r="H41" s="936"/>
      <c r="I41"/>
      <c r="J41"/>
      <c r="K41"/>
      <c r="L41" s="832" t="s">
        <v>1116</v>
      </c>
      <c r="M41" s="832"/>
      <c r="N41" s="832"/>
      <c r="O41" s="832"/>
      <c r="P41" s="832"/>
    </row>
    <row r="42" spans="1:16" x14ac:dyDescent="0.2">
      <c r="E42" s="936" t="s">
        <v>1121</v>
      </c>
      <c r="F42" s="936"/>
      <c r="G42" s="936"/>
      <c r="H42" s="936"/>
      <c r="I42"/>
      <c r="J42"/>
      <c r="K42" s="651"/>
      <c r="L42" s="832" t="s">
        <v>1115</v>
      </c>
      <c r="M42" s="832"/>
      <c r="N42" s="832"/>
      <c r="O42" s="832"/>
      <c r="P42" s="832"/>
    </row>
    <row r="43" spans="1:16" x14ac:dyDescent="0.2">
      <c r="E43" s="936" t="s">
        <v>1122</v>
      </c>
      <c r="F43" s="936"/>
      <c r="G43" s="936"/>
      <c r="H43" s="936"/>
    </row>
  </sheetData>
  <mergeCells count="18">
    <mergeCell ref="E41:H41"/>
    <mergeCell ref="E42:H42"/>
    <mergeCell ref="E43:H43"/>
    <mergeCell ref="A36:B36"/>
    <mergeCell ref="L41:P41"/>
    <mergeCell ref="L42:P42"/>
    <mergeCell ref="L1:M1"/>
    <mergeCell ref="H1:I1"/>
    <mergeCell ref="O1:P1"/>
    <mergeCell ref="E9:P9"/>
    <mergeCell ref="N8:P8"/>
    <mergeCell ref="A4:P4"/>
    <mergeCell ref="A3:P3"/>
    <mergeCell ref="A2:P2"/>
    <mergeCell ref="A9:A10"/>
    <mergeCell ref="B9:B10"/>
    <mergeCell ref="C9:C10"/>
    <mergeCell ref="D9:D10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49"/>
  <sheetViews>
    <sheetView topLeftCell="A30" zoomScale="80" zoomScaleNormal="80" zoomScaleSheetLayoutView="80" workbookViewId="0">
      <selection activeCell="F39" sqref="F39:H41"/>
    </sheetView>
  </sheetViews>
  <sheetFormatPr defaultRowHeight="12.75" x14ac:dyDescent="0.2"/>
  <cols>
    <col min="1" max="1" width="7.5703125" customWidth="1"/>
    <col min="2" max="2" width="16.140625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C1" s="818" t="s">
        <v>0</v>
      </c>
      <c r="D1" s="818"/>
      <c r="E1" s="818"/>
      <c r="F1" s="818"/>
      <c r="G1" s="818"/>
      <c r="H1" s="818"/>
      <c r="I1" s="818"/>
      <c r="J1" s="178"/>
      <c r="K1" s="178"/>
      <c r="L1" s="1008" t="s">
        <v>543</v>
      </c>
      <c r="M1" s="1008"/>
      <c r="N1" s="178"/>
      <c r="O1" s="178"/>
      <c r="P1" s="178"/>
    </row>
    <row r="2" spans="1:16" ht="21" x14ac:dyDescent="0.35">
      <c r="B2" s="819" t="s">
        <v>663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179"/>
      <c r="N2" s="179"/>
      <c r="O2" s="179"/>
      <c r="P2" s="179"/>
    </row>
    <row r="3" spans="1:16" ht="21" x14ac:dyDescent="0.35"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79"/>
      <c r="O3" s="179"/>
      <c r="P3" s="179"/>
    </row>
    <row r="4" spans="1:16" ht="20.25" customHeight="1" x14ac:dyDescent="0.2">
      <c r="A4" s="1031" t="s">
        <v>542</v>
      </c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</row>
    <row r="5" spans="1:16" ht="20.25" customHeight="1" x14ac:dyDescent="0.2">
      <c r="A5" s="1041" t="s">
        <v>976</v>
      </c>
      <c r="B5" s="1041"/>
      <c r="C5" s="1041"/>
      <c r="D5" s="1041"/>
      <c r="E5" s="1041"/>
      <c r="F5" s="1041"/>
      <c r="G5" s="1041"/>
      <c r="H5" s="841" t="s">
        <v>1041</v>
      </c>
      <c r="I5" s="841"/>
      <c r="J5" s="841"/>
      <c r="K5" s="841"/>
      <c r="L5" s="841"/>
      <c r="M5" s="841"/>
      <c r="N5" s="95"/>
    </row>
    <row r="6" spans="1:16" ht="15" customHeight="1" x14ac:dyDescent="0.2">
      <c r="A6" s="918" t="s">
        <v>70</v>
      </c>
      <c r="B6" s="918" t="s">
        <v>298</v>
      </c>
      <c r="C6" s="1042" t="s">
        <v>428</v>
      </c>
      <c r="D6" s="1043"/>
      <c r="E6" s="1043"/>
      <c r="F6" s="1043"/>
      <c r="G6" s="1044"/>
      <c r="H6" s="916" t="s">
        <v>425</v>
      </c>
      <c r="I6" s="916"/>
      <c r="J6" s="916"/>
      <c r="K6" s="916"/>
      <c r="L6" s="916"/>
      <c r="M6" s="918" t="s">
        <v>299</v>
      </c>
    </row>
    <row r="7" spans="1:16" ht="12.75" customHeight="1" x14ac:dyDescent="0.2">
      <c r="A7" s="919"/>
      <c r="B7" s="919"/>
      <c r="C7" s="1045"/>
      <c r="D7" s="1046"/>
      <c r="E7" s="1046"/>
      <c r="F7" s="1046"/>
      <c r="G7" s="1047"/>
      <c r="H7" s="916"/>
      <c r="I7" s="916"/>
      <c r="J7" s="916"/>
      <c r="K7" s="916"/>
      <c r="L7" s="916"/>
      <c r="M7" s="919"/>
    </row>
    <row r="8" spans="1:16" ht="5.25" customHeight="1" x14ac:dyDescent="0.2">
      <c r="A8" s="919"/>
      <c r="B8" s="919"/>
      <c r="C8" s="1045"/>
      <c r="D8" s="1046"/>
      <c r="E8" s="1046"/>
      <c r="F8" s="1046"/>
      <c r="G8" s="1047"/>
      <c r="H8" s="916"/>
      <c r="I8" s="916"/>
      <c r="J8" s="916"/>
      <c r="K8" s="916"/>
      <c r="L8" s="916"/>
      <c r="M8" s="919"/>
    </row>
    <row r="9" spans="1:16" ht="68.25" customHeight="1" x14ac:dyDescent="0.2">
      <c r="A9" s="920"/>
      <c r="B9" s="920"/>
      <c r="C9" s="317" t="s">
        <v>300</v>
      </c>
      <c r="D9" s="317" t="s">
        <v>301</v>
      </c>
      <c r="E9" s="317" t="s">
        <v>302</v>
      </c>
      <c r="F9" s="317" t="s">
        <v>303</v>
      </c>
      <c r="G9" s="318" t="s">
        <v>304</v>
      </c>
      <c r="H9" s="319" t="s">
        <v>424</v>
      </c>
      <c r="I9" s="319" t="s">
        <v>429</v>
      </c>
      <c r="J9" s="319" t="s">
        <v>426</v>
      </c>
      <c r="K9" s="319" t="s">
        <v>427</v>
      </c>
      <c r="L9" s="319" t="s">
        <v>43</v>
      </c>
      <c r="M9" s="920"/>
    </row>
    <row r="10" spans="1:16" ht="15" x14ac:dyDescent="0.2">
      <c r="A10" s="320">
        <v>1</v>
      </c>
      <c r="B10" s="320">
        <v>2</v>
      </c>
      <c r="C10" s="320">
        <v>3</v>
      </c>
      <c r="D10" s="320">
        <v>4</v>
      </c>
      <c r="E10" s="320">
        <v>5</v>
      </c>
      <c r="F10" s="320">
        <v>6</v>
      </c>
      <c r="G10" s="320">
        <v>7</v>
      </c>
      <c r="H10" s="320">
        <v>8</v>
      </c>
      <c r="I10" s="320">
        <v>9</v>
      </c>
      <c r="J10" s="320">
        <v>10</v>
      </c>
      <c r="K10" s="320">
        <v>11</v>
      </c>
      <c r="L10" s="320">
        <v>12</v>
      </c>
      <c r="M10" s="320">
        <v>13</v>
      </c>
    </row>
    <row r="11" spans="1:16" ht="12.75" customHeight="1" x14ac:dyDescent="0.2">
      <c r="A11" s="250">
        <v>1</v>
      </c>
      <c r="B11" s="252" t="s">
        <v>822</v>
      </c>
      <c r="C11" s="1032" t="s">
        <v>962</v>
      </c>
      <c r="D11" s="1033"/>
      <c r="E11" s="1033"/>
      <c r="F11" s="1033"/>
      <c r="G11" s="1033"/>
      <c r="H11" s="1033"/>
      <c r="I11" s="1033"/>
      <c r="J11" s="1033"/>
      <c r="K11" s="1033"/>
      <c r="L11" s="1033"/>
      <c r="M11" s="1034"/>
    </row>
    <row r="12" spans="1:16" ht="12.75" customHeight="1" x14ac:dyDescent="0.2">
      <c r="A12" s="250">
        <v>2</v>
      </c>
      <c r="B12" s="252" t="s">
        <v>823</v>
      </c>
      <c r="C12" s="1035"/>
      <c r="D12" s="1036"/>
      <c r="E12" s="1036"/>
      <c r="F12" s="1036"/>
      <c r="G12" s="1036"/>
      <c r="H12" s="1036"/>
      <c r="I12" s="1036"/>
      <c r="J12" s="1036"/>
      <c r="K12" s="1036"/>
      <c r="L12" s="1036"/>
      <c r="M12" s="1037"/>
    </row>
    <row r="13" spans="1:16" ht="12.75" customHeight="1" x14ac:dyDescent="0.2">
      <c r="A13" s="250">
        <v>3</v>
      </c>
      <c r="B13" s="252" t="s">
        <v>824</v>
      </c>
      <c r="C13" s="1035"/>
      <c r="D13" s="1036"/>
      <c r="E13" s="1036"/>
      <c r="F13" s="1036"/>
      <c r="G13" s="1036"/>
      <c r="H13" s="1036"/>
      <c r="I13" s="1036"/>
      <c r="J13" s="1036"/>
      <c r="K13" s="1036"/>
      <c r="L13" s="1036"/>
      <c r="M13" s="1037"/>
    </row>
    <row r="14" spans="1:16" ht="12.75" customHeight="1" x14ac:dyDescent="0.2">
      <c r="A14" s="250">
        <v>4</v>
      </c>
      <c r="B14" s="252" t="s">
        <v>825</v>
      </c>
      <c r="C14" s="1035"/>
      <c r="D14" s="1036"/>
      <c r="E14" s="1036"/>
      <c r="F14" s="1036"/>
      <c r="G14" s="1036"/>
      <c r="H14" s="1036"/>
      <c r="I14" s="1036"/>
      <c r="J14" s="1036"/>
      <c r="K14" s="1036"/>
      <c r="L14" s="1036"/>
      <c r="M14" s="1037"/>
    </row>
    <row r="15" spans="1:16" ht="12.75" customHeight="1" x14ac:dyDescent="0.2">
      <c r="A15" s="250">
        <v>5</v>
      </c>
      <c r="B15" s="252" t="s">
        <v>826</v>
      </c>
      <c r="C15" s="1035"/>
      <c r="D15" s="1036"/>
      <c r="E15" s="1036"/>
      <c r="F15" s="1036"/>
      <c r="G15" s="1036"/>
      <c r="H15" s="1036"/>
      <c r="I15" s="1036"/>
      <c r="J15" s="1036"/>
      <c r="K15" s="1036"/>
      <c r="L15" s="1036"/>
      <c r="M15" s="1037"/>
    </row>
    <row r="16" spans="1:16" ht="12.75" customHeight="1" x14ac:dyDescent="0.2">
      <c r="A16" s="250">
        <v>6</v>
      </c>
      <c r="B16" s="252" t="s">
        <v>827</v>
      </c>
      <c r="C16" s="1035"/>
      <c r="D16" s="1036"/>
      <c r="E16" s="1036"/>
      <c r="F16" s="1036"/>
      <c r="G16" s="1036"/>
      <c r="H16" s="1036"/>
      <c r="I16" s="1036"/>
      <c r="J16" s="1036"/>
      <c r="K16" s="1036"/>
      <c r="L16" s="1036"/>
      <c r="M16" s="1037"/>
    </row>
    <row r="17" spans="1:13" ht="12.75" customHeight="1" x14ac:dyDescent="0.2">
      <c r="A17" s="250">
        <v>7</v>
      </c>
      <c r="B17" s="252" t="s">
        <v>828</v>
      </c>
      <c r="C17" s="1035"/>
      <c r="D17" s="1036"/>
      <c r="E17" s="1036"/>
      <c r="F17" s="1036"/>
      <c r="G17" s="1036"/>
      <c r="H17" s="1036"/>
      <c r="I17" s="1036"/>
      <c r="J17" s="1036"/>
      <c r="K17" s="1036"/>
      <c r="L17" s="1036"/>
      <c r="M17" s="1037"/>
    </row>
    <row r="18" spans="1:13" ht="12.75" customHeight="1" x14ac:dyDescent="0.2">
      <c r="A18" s="250">
        <v>8</v>
      </c>
      <c r="B18" s="252" t="s">
        <v>829</v>
      </c>
      <c r="C18" s="1035"/>
      <c r="D18" s="1036"/>
      <c r="E18" s="1036"/>
      <c r="F18" s="1036"/>
      <c r="G18" s="1036"/>
      <c r="H18" s="1036"/>
      <c r="I18" s="1036"/>
      <c r="J18" s="1036"/>
      <c r="K18" s="1036"/>
      <c r="L18" s="1036"/>
      <c r="M18" s="1037"/>
    </row>
    <row r="19" spans="1:13" ht="12.75" customHeight="1" x14ac:dyDescent="0.2">
      <c r="A19" s="250">
        <v>9</v>
      </c>
      <c r="B19" s="252" t="s">
        <v>830</v>
      </c>
      <c r="C19" s="1035"/>
      <c r="D19" s="1036"/>
      <c r="E19" s="1036"/>
      <c r="F19" s="1036"/>
      <c r="G19" s="1036"/>
      <c r="H19" s="1036"/>
      <c r="I19" s="1036"/>
      <c r="J19" s="1036"/>
      <c r="K19" s="1036"/>
      <c r="L19" s="1036"/>
      <c r="M19" s="1037"/>
    </row>
    <row r="20" spans="1:13" ht="12.75" customHeight="1" x14ac:dyDescent="0.2">
      <c r="A20" s="250">
        <v>10</v>
      </c>
      <c r="B20" s="252" t="s">
        <v>831</v>
      </c>
      <c r="C20" s="1035"/>
      <c r="D20" s="1036"/>
      <c r="E20" s="1036"/>
      <c r="F20" s="1036"/>
      <c r="G20" s="1036"/>
      <c r="H20" s="1036"/>
      <c r="I20" s="1036"/>
      <c r="J20" s="1036"/>
      <c r="K20" s="1036"/>
      <c r="L20" s="1036"/>
      <c r="M20" s="1037"/>
    </row>
    <row r="21" spans="1:13" ht="12.75" customHeight="1" x14ac:dyDescent="0.2">
      <c r="A21" s="250">
        <v>11</v>
      </c>
      <c r="B21" s="252" t="s">
        <v>832</v>
      </c>
      <c r="C21" s="1035"/>
      <c r="D21" s="1036"/>
      <c r="E21" s="1036"/>
      <c r="F21" s="1036"/>
      <c r="G21" s="1036"/>
      <c r="H21" s="1036"/>
      <c r="I21" s="1036"/>
      <c r="J21" s="1036"/>
      <c r="K21" s="1036"/>
      <c r="L21" s="1036"/>
      <c r="M21" s="1037"/>
    </row>
    <row r="22" spans="1:13" ht="12.75" customHeight="1" x14ac:dyDescent="0.2">
      <c r="A22" s="250">
        <v>12</v>
      </c>
      <c r="B22" s="252" t="s">
        <v>833</v>
      </c>
      <c r="C22" s="1035"/>
      <c r="D22" s="1036"/>
      <c r="E22" s="1036"/>
      <c r="F22" s="1036"/>
      <c r="G22" s="1036"/>
      <c r="H22" s="1036"/>
      <c r="I22" s="1036"/>
      <c r="J22" s="1036"/>
      <c r="K22" s="1036"/>
      <c r="L22" s="1036"/>
      <c r="M22" s="1037"/>
    </row>
    <row r="23" spans="1:13" ht="12.75" customHeight="1" x14ac:dyDescent="0.2">
      <c r="A23" s="250">
        <v>13</v>
      </c>
      <c r="B23" s="252" t="s">
        <v>834</v>
      </c>
      <c r="C23" s="1035"/>
      <c r="D23" s="1036"/>
      <c r="E23" s="1036"/>
      <c r="F23" s="1036"/>
      <c r="G23" s="1036"/>
      <c r="H23" s="1036"/>
      <c r="I23" s="1036"/>
      <c r="J23" s="1036"/>
      <c r="K23" s="1036"/>
      <c r="L23" s="1036"/>
      <c r="M23" s="1037"/>
    </row>
    <row r="24" spans="1:13" ht="12.75" customHeight="1" x14ac:dyDescent="0.2">
      <c r="A24" s="250">
        <v>14</v>
      </c>
      <c r="B24" s="252" t="s">
        <v>835</v>
      </c>
      <c r="C24" s="1035"/>
      <c r="D24" s="1036"/>
      <c r="E24" s="1036"/>
      <c r="F24" s="1036"/>
      <c r="G24" s="1036"/>
      <c r="H24" s="1036"/>
      <c r="I24" s="1036"/>
      <c r="J24" s="1036"/>
      <c r="K24" s="1036"/>
      <c r="L24" s="1036"/>
      <c r="M24" s="1037"/>
    </row>
    <row r="25" spans="1:13" ht="12.75" customHeight="1" x14ac:dyDescent="0.2">
      <c r="A25" s="250">
        <v>15</v>
      </c>
      <c r="B25" s="252" t="s">
        <v>836</v>
      </c>
      <c r="C25" s="1035"/>
      <c r="D25" s="1036"/>
      <c r="E25" s="1036"/>
      <c r="F25" s="1036"/>
      <c r="G25" s="1036"/>
      <c r="H25" s="1036"/>
      <c r="I25" s="1036"/>
      <c r="J25" s="1036"/>
      <c r="K25" s="1036"/>
      <c r="L25" s="1036"/>
      <c r="M25" s="1037"/>
    </row>
    <row r="26" spans="1:13" ht="12.75" customHeight="1" x14ac:dyDescent="0.2">
      <c r="A26" s="250">
        <v>16</v>
      </c>
      <c r="B26" s="252" t="s">
        <v>837</v>
      </c>
      <c r="C26" s="1035"/>
      <c r="D26" s="1036"/>
      <c r="E26" s="1036"/>
      <c r="F26" s="1036"/>
      <c r="G26" s="1036"/>
      <c r="H26" s="1036"/>
      <c r="I26" s="1036"/>
      <c r="J26" s="1036"/>
      <c r="K26" s="1036"/>
      <c r="L26" s="1036"/>
      <c r="M26" s="1037"/>
    </row>
    <row r="27" spans="1:13" ht="12.75" customHeight="1" x14ac:dyDescent="0.2">
      <c r="A27" s="250">
        <v>17</v>
      </c>
      <c r="B27" s="252" t="s">
        <v>838</v>
      </c>
      <c r="C27" s="1035"/>
      <c r="D27" s="1036"/>
      <c r="E27" s="1036"/>
      <c r="F27" s="1036"/>
      <c r="G27" s="1036"/>
      <c r="H27" s="1036"/>
      <c r="I27" s="1036"/>
      <c r="J27" s="1036"/>
      <c r="K27" s="1036"/>
      <c r="L27" s="1036"/>
      <c r="M27" s="1037"/>
    </row>
    <row r="28" spans="1:13" ht="12.75" customHeight="1" x14ac:dyDescent="0.2">
      <c r="A28" s="250">
        <v>18</v>
      </c>
      <c r="B28" s="252" t="s">
        <v>839</v>
      </c>
      <c r="C28" s="1035"/>
      <c r="D28" s="1036"/>
      <c r="E28" s="1036"/>
      <c r="F28" s="1036"/>
      <c r="G28" s="1036"/>
      <c r="H28" s="1036"/>
      <c r="I28" s="1036"/>
      <c r="J28" s="1036"/>
      <c r="K28" s="1036"/>
      <c r="L28" s="1036"/>
      <c r="M28" s="1037"/>
    </row>
    <row r="29" spans="1:13" ht="12.75" customHeight="1" x14ac:dyDescent="0.2">
      <c r="A29" s="250">
        <v>19</v>
      </c>
      <c r="B29" s="252" t="s">
        <v>840</v>
      </c>
      <c r="C29" s="1035"/>
      <c r="D29" s="1036"/>
      <c r="E29" s="1036"/>
      <c r="F29" s="1036"/>
      <c r="G29" s="1036"/>
      <c r="H29" s="1036"/>
      <c r="I29" s="1036"/>
      <c r="J29" s="1036"/>
      <c r="K29" s="1036"/>
      <c r="L29" s="1036"/>
      <c r="M29" s="1037"/>
    </row>
    <row r="30" spans="1:13" ht="12.75" customHeight="1" x14ac:dyDescent="0.2">
      <c r="A30" s="250">
        <v>20</v>
      </c>
      <c r="B30" s="252" t="s">
        <v>841</v>
      </c>
      <c r="C30" s="1035"/>
      <c r="D30" s="1036"/>
      <c r="E30" s="1036"/>
      <c r="F30" s="1036"/>
      <c r="G30" s="1036"/>
      <c r="H30" s="1036"/>
      <c r="I30" s="1036"/>
      <c r="J30" s="1036"/>
      <c r="K30" s="1036"/>
      <c r="L30" s="1036"/>
      <c r="M30" s="1037"/>
    </row>
    <row r="31" spans="1:13" ht="12.75" customHeight="1" x14ac:dyDescent="0.2">
      <c r="A31" s="250">
        <v>21</v>
      </c>
      <c r="B31" s="252" t="s">
        <v>842</v>
      </c>
      <c r="C31" s="1035"/>
      <c r="D31" s="1036"/>
      <c r="E31" s="1036"/>
      <c r="F31" s="1036"/>
      <c r="G31" s="1036"/>
      <c r="H31" s="1036"/>
      <c r="I31" s="1036"/>
      <c r="J31" s="1036"/>
      <c r="K31" s="1036"/>
      <c r="L31" s="1036"/>
      <c r="M31" s="1037"/>
    </row>
    <row r="32" spans="1:13" ht="12.75" customHeight="1" x14ac:dyDescent="0.2">
      <c r="A32" s="250">
        <v>22</v>
      </c>
      <c r="B32" s="252" t="s">
        <v>843</v>
      </c>
      <c r="C32" s="1035"/>
      <c r="D32" s="1036"/>
      <c r="E32" s="1036"/>
      <c r="F32" s="1036"/>
      <c r="G32" s="1036"/>
      <c r="H32" s="1036"/>
      <c r="I32" s="1036"/>
      <c r="J32" s="1036"/>
      <c r="K32" s="1036"/>
      <c r="L32" s="1036"/>
      <c r="M32" s="1037"/>
    </row>
    <row r="33" spans="1:16" x14ac:dyDescent="0.2">
      <c r="A33" s="250">
        <v>23</v>
      </c>
      <c r="B33" s="252" t="s">
        <v>844</v>
      </c>
      <c r="C33" s="1035"/>
      <c r="D33" s="1036"/>
      <c r="E33" s="1036"/>
      <c r="F33" s="1036"/>
      <c r="G33" s="1036"/>
      <c r="H33" s="1036"/>
      <c r="I33" s="1036"/>
      <c r="J33" s="1036"/>
      <c r="K33" s="1036"/>
      <c r="L33" s="1036"/>
      <c r="M33" s="1037"/>
    </row>
    <row r="34" spans="1:16" x14ac:dyDescent="0.2">
      <c r="A34" s="253">
        <v>24</v>
      </c>
      <c r="B34" s="252" t="s">
        <v>845</v>
      </c>
      <c r="C34" s="1035"/>
      <c r="D34" s="1036"/>
      <c r="E34" s="1036"/>
      <c r="F34" s="1036"/>
      <c r="G34" s="1036"/>
      <c r="H34" s="1036"/>
      <c r="I34" s="1036"/>
      <c r="J34" s="1036"/>
      <c r="K34" s="1036"/>
      <c r="L34" s="1036"/>
      <c r="M34" s="1037"/>
    </row>
    <row r="35" spans="1:16" x14ac:dyDescent="0.2">
      <c r="A35" s="822" t="s">
        <v>16</v>
      </c>
      <c r="B35" s="823"/>
      <c r="C35" s="1038"/>
      <c r="D35" s="1039"/>
      <c r="E35" s="1039"/>
      <c r="F35" s="1039"/>
      <c r="G35" s="1039"/>
      <c r="H35" s="1039"/>
      <c r="I35" s="1039"/>
      <c r="J35" s="1039"/>
      <c r="K35" s="1039"/>
      <c r="L35" s="1039"/>
      <c r="M35" s="1040"/>
    </row>
    <row r="36" spans="1:16" ht="16.5" customHeight="1" x14ac:dyDescent="0.2">
      <c r="B36" s="185"/>
      <c r="C36" s="1048"/>
      <c r="D36" s="1048"/>
      <c r="E36" s="1048"/>
      <c r="F36" s="1048"/>
    </row>
    <row r="38" spans="1:16" x14ac:dyDescent="0.2">
      <c r="A38" s="163"/>
      <c r="B38" s="163"/>
      <c r="C38" s="163"/>
      <c r="D38" s="163"/>
      <c r="G38" s="173"/>
      <c r="H38" s="651"/>
      <c r="I38" s="651"/>
      <c r="J38" s="651"/>
      <c r="K38" s="651"/>
      <c r="L38" s="651"/>
    </row>
    <row r="39" spans="1:16" ht="15" customHeight="1" x14ac:dyDescent="0.2">
      <c r="A39" s="10" t="s">
        <v>1114</v>
      </c>
      <c r="B39" s="163"/>
      <c r="C39" s="163"/>
      <c r="D39" s="163"/>
      <c r="F39" s="936" t="s">
        <v>1120</v>
      </c>
      <c r="G39" s="936"/>
      <c r="H39" s="936"/>
      <c r="J39" s="832" t="s">
        <v>1116</v>
      </c>
      <c r="K39" s="832"/>
      <c r="L39" s="832"/>
      <c r="M39" s="832"/>
      <c r="N39" s="660"/>
      <c r="O39" s="660"/>
      <c r="P39" s="660"/>
    </row>
    <row r="40" spans="1:16" ht="15" customHeight="1" x14ac:dyDescent="0.2">
      <c r="A40" s="163"/>
      <c r="B40" s="163"/>
      <c r="C40" s="163"/>
      <c r="D40" s="163"/>
      <c r="F40" s="936" t="s">
        <v>1121</v>
      </c>
      <c r="G40" s="936"/>
      <c r="H40" s="936"/>
      <c r="J40" s="832" t="s">
        <v>1115</v>
      </c>
      <c r="K40" s="832"/>
      <c r="L40" s="832"/>
      <c r="M40" s="832"/>
      <c r="N40" s="660"/>
      <c r="O40" s="660"/>
      <c r="P40" s="660"/>
    </row>
    <row r="41" spans="1:16" x14ac:dyDescent="0.2">
      <c r="A41" s="10"/>
      <c r="C41" s="163"/>
      <c r="D41" s="163"/>
      <c r="F41" s="936" t="s">
        <v>1122</v>
      </c>
      <c r="G41" s="936"/>
      <c r="H41" s="936"/>
      <c r="I41" s="27"/>
      <c r="J41" s="27"/>
      <c r="K41" s="27"/>
      <c r="L41" s="27"/>
    </row>
    <row r="46" spans="1:16" x14ac:dyDescent="0.2">
      <c r="H46" s="747"/>
      <c r="I46" s="747"/>
      <c r="J46" s="747"/>
      <c r="K46" s="747"/>
      <c r="L46" s="747"/>
    </row>
    <row r="47" spans="1:16" x14ac:dyDescent="0.2">
      <c r="H47" s="747"/>
      <c r="I47" s="747"/>
      <c r="J47" s="747"/>
      <c r="K47" s="747"/>
      <c r="L47" s="747"/>
    </row>
    <row r="48" spans="1:16" x14ac:dyDescent="0.2">
      <c r="H48" s="747"/>
      <c r="I48" s="747"/>
      <c r="J48" s="747"/>
      <c r="K48" s="747"/>
      <c r="L48" s="747"/>
    </row>
    <row r="49" spans="8:12" x14ac:dyDescent="0.2">
      <c r="H49" s="749"/>
      <c r="I49" s="749"/>
      <c r="J49" s="749"/>
      <c r="K49" s="749"/>
      <c r="L49" s="749"/>
    </row>
  </sheetData>
  <mergeCells count="23">
    <mergeCell ref="H49:L49"/>
    <mergeCell ref="C36:F36"/>
    <mergeCell ref="H6:L8"/>
    <mergeCell ref="H48:L48"/>
    <mergeCell ref="J39:M39"/>
    <mergeCell ref="J40:M40"/>
    <mergeCell ref="H46:L46"/>
    <mergeCell ref="H47:L47"/>
    <mergeCell ref="F39:H39"/>
    <mergeCell ref="F40:H40"/>
    <mergeCell ref="F41:H41"/>
    <mergeCell ref="B2:L2"/>
    <mergeCell ref="L1:M1"/>
    <mergeCell ref="C1:I1"/>
    <mergeCell ref="A4:M4"/>
    <mergeCell ref="C11:M35"/>
    <mergeCell ref="A35:B35"/>
    <mergeCell ref="H5:M5"/>
    <mergeCell ref="A5:G5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G49"/>
  <sheetViews>
    <sheetView zoomScaleNormal="100" zoomScaleSheetLayoutView="63" workbookViewId="0">
      <selection activeCell="B43" sqref="B43:C45"/>
    </sheetView>
  </sheetViews>
  <sheetFormatPr defaultRowHeight="12.75" x14ac:dyDescent="0.2"/>
  <cols>
    <col min="1" max="1" width="26" customWidth="1"/>
    <col min="2" max="4" width="20.7109375" customWidth="1"/>
    <col min="5" max="5" width="10.28515625" customWidth="1"/>
  </cols>
  <sheetData>
    <row r="2" spans="1:7" ht="13.5" customHeight="1" x14ac:dyDescent="0.35">
      <c r="A2" s="818" t="s">
        <v>0</v>
      </c>
      <c r="B2" s="818"/>
      <c r="C2" s="818"/>
      <c r="D2" s="818"/>
      <c r="E2" s="818"/>
      <c r="F2" s="1052" t="s">
        <v>545</v>
      </c>
      <c r="G2" s="1052"/>
    </row>
    <row r="3" spans="1:7" ht="18.75" customHeight="1" x14ac:dyDescent="0.35">
      <c r="A3" s="819" t="s">
        <v>663</v>
      </c>
      <c r="B3" s="819"/>
      <c r="C3" s="819"/>
      <c r="D3" s="819"/>
      <c r="E3" s="819"/>
      <c r="F3" s="819"/>
      <c r="G3" s="179"/>
    </row>
    <row r="4" spans="1:7" ht="13.5" customHeight="1" x14ac:dyDescent="0.2">
      <c r="A4" s="465"/>
      <c r="B4" s="465"/>
      <c r="C4" s="465"/>
      <c r="D4" s="465"/>
      <c r="E4" s="465"/>
      <c r="F4" s="465"/>
    </row>
    <row r="5" spans="1:7" ht="13.5" customHeight="1" x14ac:dyDescent="0.2">
      <c r="A5" s="1053" t="s">
        <v>544</v>
      </c>
      <c r="B5" s="1053"/>
      <c r="C5" s="1053"/>
      <c r="D5" s="1053"/>
      <c r="E5" s="1053"/>
      <c r="F5" s="1053"/>
      <c r="G5" s="1053"/>
    </row>
    <row r="6" spans="1:7" ht="18.75" x14ac:dyDescent="0.3">
      <c r="A6" s="160" t="s">
        <v>1019</v>
      </c>
      <c r="B6" s="467"/>
      <c r="C6" s="467"/>
      <c r="D6" s="467"/>
      <c r="E6" s="467"/>
      <c r="F6" s="467"/>
      <c r="G6" s="467"/>
    </row>
    <row r="7" spans="1:7" ht="46.15" customHeight="1" x14ac:dyDescent="0.25">
      <c r="A7" s="187"/>
      <c r="B7" s="188" t="s">
        <v>328</v>
      </c>
      <c r="C7" s="188" t="s">
        <v>329</v>
      </c>
      <c r="D7" s="188" t="s">
        <v>330</v>
      </c>
      <c r="E7" s="189"/>
      <c r="F7" s="189"/>
    </row>
    <row r="8" spans="1:7" ht="25.5" customHeight="1" x14ac:dyDescent="0.25">
      <c r="A8" s="190" t="s">
        <v>331</v>
      </c>
      <c r="B8" s="483" t="s">
        <v>1000</v>
      </c>
      <c r="C8" s="483" t="s">
        <v>1000</v>
      </c>
      <c r="D8" s="483" t="s">
        <v>1000</v>
      </c>
      <c r="E8" s="189"/>
      <c r="F8" s="189"/>
    </row>
    <row r="9" spans="1:7" ht="30" customHeight="1" x14ac:dyDescent="0.25">
      <c r="A9" s="190" t="s">
        <v>332</v>
      </c>
      <c r="B9" s="483" t="s">
        <v>1000</v>
      </c>
      <c r="C9" s="483" t="s">
        <v>1000</v>
      </c>
      <c r="D9" s="483" t="s">
        <v>1000</v>
      </c>
      <c r="E9" s="189"/>
      <c r="F9" s="189"/>
    </row>
    <row r="10" spans="1:7" ht="20.100000000000001" customHeight="1" x14ac:dyDescent="0.25">
      <c r="A10" s="190" t="s">
        <v>333</v>
      </c>
      <c r="B10" s="483"/>
      <c r="C10" s="483"/>
      <c r="D10" s="483"/>
      <c r="E10" s="189"/>
      <c r="F10" s="189"/>
    </row>
    <row r="11" spans="1:7" ht="20.100000000000001" customHeight="1" x14ac:dyDescent="0.25">
      <c r="A11" s="191" t="s">
        <v>334</v>
      </c>
      <c r="B11" s="483" t="s">
        <v>1001</v>
      </c>
      <c r="C11" s="483" t="s">
        <v>1001</v>
      </c>
      <c r="D11" s="483" t="s">
        <v>1001</v>
      </c>
      <c r="E11" s="189"/>
      <c r="F11" s="189"/>
    </row>
    <row r="12" spans="1:7" ht="27" customHeight="1" x14ac:dyDescent="0.25">
      <c r="A12" s="191" t="s">
        <v>335</v>
      </c>
      <c r="B12" s="483" t="s">
        <v>1000</v>
      </c>
      <c r="C12" s="483" t="s">
        <v>1000</v>
      </c>
      <c r="D12" s="483" t="s">
        <v>1000</v>
      </c>
      <c r="E12" s="189"/>
      <c r="F12" s="189"/>
    </row>
    <row r="13" spans="1:7" ht="20.100000000000001" customHeight="1" x14ac:dyDescent="0.25">
      <c r="A13" s="191" t="s">
        <v>336</v>
      </c>
      <c r="B13" s="483" t="s">
        <v>1001</v>
      </c>
      <c r="C13" s="483" t="s">
        <v>1001</v>
      </c>
      <c r="D13" s="483" t="s">
        <v>1001</v>
      </c>
      <c r="E13" s="189"/>
      <c r="F13" s="189"/>
    </row>
    <row r="14" spans="1:7" ht="20.100000000000001" customHeight="1" x14ac:dyDescent="0.25">
      <c r="A14" s="191" t="s">
        <v>337</v>
      </c>
      <c r="B14" s="483" t="s">
        <v>1000</v>
      </c>
      <c r="C14" s="483" t="s">
        <v>1000</v>
      </c>
      <c r="D14" s="483" t="s">
        <v>1000</v>
      </c>
      <c r="E14" s="189"/>
      <c r="F14" s="189"/>
    </row>
    <row r="15" spans="1:7" ht="20.100000000000001" customHeight="1" x14ac:dyDescent="0.25">
      <c r="A15" s="191" t="s">
        <v>338</v>
      </c>
      <c r="B15" s="483" t="s">
        <v>1000</v>
      </c>
      <c r="C15" s="483" t="s">
        <v>1000</v>
      </c>
      <c r="D15" s="483" t="s">
        <v>1000</v>
      </c>
      <c r="E15" s="189"/>
      <c r="F15" s="189"/>
    </row>
    <row r="16" spans="1:7" ht="20.100000000000001" customHeight="1" x14ac:dyDescent="0.25">
      <c r="A16" s="191" t="s">
        <v>339</v>
      </c>
      <c r="B16" s="483" t="s">
        <v>1000</v>
      </c>
      <c r="C16" s="483" t="s">
        <v>1000</v>
      </c>
      <c r="D16" s="483" t="s">
        <v>1000</v>
      </c>
      <c r="E16" s="189"/>
      <c r="F16" s="189"/>
    </row>
    <row r="17" spans="1:7" ht="20.100000000000001" customHeight="1" x14ac:dyDescent="0.25">
      <c r="A17" s="191" t="s">
        <v>340</v>
      </c>
      <c r="B17" s="483" t="s">
        <v>1001</v>
      </c>
      <c r="C17" s="483" t="s">
        <v>1001</v>
      </c>
      <c r="D17" s="483" t="s">
        <v>1001</v>
      </c>
      <c r="E17" s="189"/>
      <c r="F17" s="189"/>
    </row>
    <row r="18" spans="1:7" ht="20.100000000000001" customHeight="1" x14ac:dyDescent="0.25">
      <c r="A18" s="191" t="s">
        <v>341</v>
      </c>
      <c r="B18" s="483" t="s">
        <v>1000</v>
      </c>
      <c r="C18" s="483" t="s">
        <v>1000</v>
      </c>
      <c r="D18" s="483" t="s">
        <v>1000</v>
      </c>
      <c r="E18" s="189"/>
      <c r="F18" s="189"/>
    </row>
    <row r="19" spans="1:7" ht="15" x14ac:dyDescent="0.25">
      <c r="A19" s="192"/>
      <c r="B19" s="193"/>
      <c r="C19" s="193"/>
      <c r="D19" s="193"/>
      <c r="E19" s="189"/>
      <c r="F19" s="189"/>
    </row>
    <row r="20" spans="1:7" ht="18.75" x14ac:dyDescent="0.2">
      <c r="A20" s="1054" t="s">
        <v>342</v>
      </c>
      <c r="B20" s="1054"/>
      <c r="C20" s="1054"/>
      <c r="D20" s="1054"/>
      <c r="E20" s="1054"/>
      <c r="F20" s="1054"/>
      <c r="G20" s="1054"/>
    </row>
    <row r="21" spans="1:7" ht="15" x14ac:dyDescent="0.25">
      <c r="A21" s="189"/>
      <c r="B21" s="189"/>
      <c r="C21" s="189"/>
      <c r="D21" s="821" t="s">
        <v>1041</v>
      </c>
      <c r="E21" s="821"/>
      <c r="F21" s="821"/>
      <c r="G21" s="95"/>
    </row>
    <row r="22" spans="1:7" ht="60" x14ac:dyDescent="0.2">
      <c r="A22" s="466" t="s">
        <v>431</v>
      </c>
      <c r="B22" s="466" t="s">
        <v>3</v>
      </c>
      <c r="C22" s="487" t="s">
        <v>343</v>
      </c>
      <c r="D22" s="488" t="s">
        <v>344</v>
      </c>
      <c r="E22" s="466" t="s">
        <v>1020</v>
      </c>
      <c r="F22" s="466" t="s">
        <v>345</v>
      </c>
      <c r="G22" s="8"/>
    </row>
    <row r="23" spans="1:7" ht="39.950000000000003" customHeight="1" x14ac:dyDescent="0.2">
      <c r="A23" s="190" t="s">
        <v>346</v>
      </c>
      <c r="B23" s="194" t="s">
        <v>1021</v>
      </c>
      <c r="C23" s="194">
        <v>14</v>
      </c>
      <c r="D23" s="1049" t="s">
        <v>1022</v>
      </c>
      <c r="E23" s="484">
        <v>0</v>
      </c>
      <c r="F23" s="484">
        <v>14</v>
      </c>
    </row>
    <row r="24" spans="1:7" ht="39.950000000000003" customHeight="1" x14ac:dyDescent="0.2">
      <c r="A24" s="190" t="s">
        <v>347</v>
      </c>
      <c r="B24" s="194" t="s">
        <v>1023</v>
      </c>
      <c r="C24" s="485">
        <v>8</v>
      </c>
      <c r="D24" s="1050"/>
      <c r="E24" s="484">
        <v>0</v>
      </c>
      <c r="F24" s="484">
        <v>8</v>
      </c>
    </row>
    <row r="25" spans="1:7" ht="39.950000000000003" customHeight="1" x14ac:dyDescent="0.2">
      <c r="A25" s="190" t="s">
        <v>348</v>
      </c>
      <c r="B25" s="194" t="s">
        <v>1024</v>
      </c>
      <c r="C25" s="486">
        <v>11</v>
      </c>
      <c r="D25" s="1050"/>
      <c r="E25" s="484">
        <v>3</v>
      </c>
      <c r="F25" s="484">
        <v>8</v>
      </c>
    </row>
    <row r="26" spans="1:7" ht="39.950000000000003" customHeight="1" x14ac:dyDescent="0.2">
      <c r="A26" s="190" t="s">
        <v>349</v>
      </c>
      <c r="B26" s="194" t="s">
        <v>1025</v>
      </c>
      <c r="C26" s="486">
        <v>9</v>
      </c>
      <c r="D26" s="1050"/>
      <c r="E26" s="484">
        <v>0</v>
      </c>
      <c r="F26" s="484">
        <v>9</v>
      </c>
    </row>
    <row r="27" spans="1:7" ht="39.950000000000003" customHeight="1" x14ac:dyDescent="0.2">
      <c r="A27" s="190" t="s">
        <v>350</v>
      </c>
      <c r="B27" s="194" t="s">
        <v>1026</v>
      </c>
      <c r="C27" s="486">
        <v>3</v>
      </c>
      <c r="D27" s="1050"/>
      <c r="E27" s="484">
        <v>0</v>
      </c>
      <c r="F27" s="484">
        <v>3</v>
      </c>
    </row>
    <row r="28" spans="1:7" ht="39.950000000000003" customHeight="1" x14ac:dyDescent="0.2">
      <c r="A28" s="190" t="s">
        <v>351</v>
      </c>
      <c r="B28" s="194"/>
      <c r="C28" s="486">
        <v>0</v>
      </c>
      <c r="D28" s="1050"/>
      <c r="E28" s="484"/>
      <c r="F28" s="484"/>
    </row>
    <row r="29" spans="1:7" ht="39.950000000000003" customHeight="1" x14ac:dyDescent="0.2">
      <c r="A29" s="190" t="s">
        <v>352</v>
      </c>
      <c r="B29" s="194" t="s">
        <v>1027</v>
      </c>
      <c r="C29" s="486">
        <v>19</v>
      </c>
      <c r="D29" s="1050"/>
      <c r="E29" s="484">
        <v>0</v>
      </c>
      <c r="F29" s="484">
        <v>19</v>
      </c>
    </row>
    <row r="30" spans="1:7" ht="39.950000000000003" customHeight="1" x14ac:dyDescent="0.2">
      <c r="A30" s="190" t="s">
        <v>353</v>
      </c>
      <c r="B30" s="194" t="s">
        <v>1028</v>
      </c>
      <c r="C30" s="194">
        <v>10</v>
      </c>
      <c r="D30" s="1050"/>
      <c r="E30" s="484">
        <v>0</v>
      </c>
      <c r="F30" s="484">
        <v>10</v>
      </c>
    </row>
    <row r="31" spans="1:7" ht="39.950000000000003" customHeight="1" x14ac:dyDescent="0.2">
      <c r="A31" s="190" t="s">
        <v>354</v>
      </c>
      <c r="B31" s="194" t="s">
        <v>1029</v>
      </c>
      <c r="C31" s="194">
        <v>11</v>
      </c>
      <c r="D31" s="1050"/>
      <c r="E31" s="484">
        <v>0</v>
      </c>
      <c r="F31" s="484">
        <v>11</v>
      </c>
    </row>
    <row r="32" spans="1:7" ht="39.950000000000003" customHeight="1" x14ac:dyDescent="0.2">
      <c r="A32" s="190" t="s">
        <v>355</v>
      </c>
      <c r="B32" s="485" t="s">
        <v>1030</v>
      </c>
      <c r="C32" s="194">
        <v>1</v>
      </c>
      <c r="D32" s="1050"/>
      <c r="E32" s="484">
        <v>0</v>
      </c>
      <c r="F32" s="484">
        <v>1</v>
      </c>
    </row>
    <row r="33" spans="1:7" ht="39.950000000000003" customHeight="1" x14ac:dyDescent="0.2">
      <c r="A33" s="190" t="s">
        <v>356</v>
      </c>
      <c r="B33" s="194" t="s">
        <v>1031</v>
      </c>
      <c r="C33" s="194">
        <v>1</v>
      </c>
      <c r="D33" s="1050"/>
      <c r="E33" s="484">
        <v>0</v>
      </c>
      <c r="F33" s="484">
        <v>1</v>
      </c>
    </row>
    <row r="34" spans="1:7" ht="39.950000000000003" customHeight="1" x14ac:dyDescent="0.2">
      <c r="A34" s="190" t="s">
        <v>357</v>
      </c>
      <c r="B34" s="194"/>
      <c r="C34" s="194">
        <v>0</v>
      </c>
      <c r="D34" s="1050"/>
      <c r="E34" s="484"/>
      <c r="F34" s="484"/>
    </row>
    <row r="35" spans="1:7" ht="39.950000000000003" customHeight="1" x14ac:dyDescent="0.2">
      <c r="A35" s="190" t="s">
        <v>358</v>
      </c>
      <c r="B35" s="194"/>
      <c r="C35" s="194">
        <v>0</v>
      </c>
      <c r="D35" s="1050"/>
      <c r="E35" s="484"/>
      <c r="F35" s="484"/>
    </row>
    <row r="36" spans="1:7" ht="39.950000000000003" customHeight="1" x14ac:dyDescent="0.2">
      <c r="A36" s="190" t="s">
        <v>359</v>
      </c>
      <c r="B36" s="194" t="s">
        <v>1032</v>
      </c>
      <c r="C36" s="194">
        <v>6</v>
      </c>
      <c r="D36" s="1050"/>
      <c r="E36" s="484">
        <v>0</v>
      </c>
      <c r="F36" s="484">
        <v>6</v>
      </c>
    </row>
    <row r="37" spans="1:7" ht="39.950000000000003" customHeight="1" x14ac:dyDescent="0.2">
      <c r="A37" s="190" t="s">
        <v>360</v>
      </c>
      <c r="B37" s="194" t="s">
        <v>1033</v>
      </c>
      <c r="C37" s="194">
        <v>10</v>
      </c>
      <c r="D37" s="1050"/>
      <c r="E37" s="484">
        <v>0</v>
      </c>
      <c r="F37" s="484">
        <v>10</v>
      </c>
    </row>
    <row r="38" spans="1:7" ht="39.950000000000003" customHeight="1" x14ac:dyDescent="0.2">
      <c r="A38" s="190" t="s">
        <v>361</v>
      </c>
      <c r="B38" s="194" t="s">
        <v>1034</v>
      </c>
      <c r="C38" s="194">
        <v>2</v>
      </c>
      <c r="D38" s="1050"/>
      <c r="E38" s="484">
        <v>0</v>
      </c>
      <c r="F38" s="484">
        <v>2</v>
      </c>
    </row>
    <row r="39" spans="1:7" ht="39.950000000000003" customHeight="1" x14ac:dyDescent="0.2">
      <c r="A39" s="190" t="s">
        <v>43</v>
      </c>
      <c r="B39" s="194" t="s">
        <v>1035</v>
      </c>
      <c r="C39" s="194">
        <v>9</v>
      </c>
      <c r="D39" s="1051"/>
      <c r="E39" s="484">
        <v>0</v>
      </c>
      <c r="F39" s="484">
        <v>9</v>
      </c>
    </row>
    <row r="40" spans="1:7" ht="27.75" customHeight="1" x14ac:dyDescent="0.2">
      <c r="A40" s="194" t="s">
        <v>16</v>
      </c>
      <c r="B40" s="194"/>
      <c r="C40" s="194">
        <f>SUM(C23:C39)</f>
        <v>114</v>
      </c>
      <c r="D40" s="194"/>
      <c r="E40" s="194">
        <f t="shared" ref="E40:F40" si="0">SUM(E23:E39)</f>
        <v>3</v>
      </c>
      <c r="F40" s="194">
        <f t="shared" si="0"/>
        <v>111</v>
      </c>
    </row>
    <row r="43" spans="1:7" x14ac:dyDescent="0.2">
      <c r="A43" s="10" t="s">
        <v>1114</v>
      </c>
      <c r="B43" s="1056" t="s">
        <v>1120</v>
      </c>
      <c r="C43" s="1056"/>
      <c r="D43" s="1055" t="s">
        <v>1116</v>
      </c>
      <c r="E43" s="1055"/>
      <c r="F43" s="1055"/>
    </row>
    <row r="44" spans="1:7" x14ac:dyDescent="0.2">
      <c r="A44" s="163"/>
      <c r="B44" s="1056" t="s">
        <v>1121</v>
      </c>
      <c r="C44" s="1056"/>
      <c r="D44" s="1055" t="s">
        <v>1115</v>
      </c>
      <c r="E44" s="1055"/>
      <c r="F44" s="1055"/>
      <c r="G44" s="464"/>
    </row>
    <row r="45" spans="1:7" x14ac:dyDescent="0.2">
      <c r="A45" s="163"/>
      <c r="B45" s="1056" t="s">
        <v>1122</v>
      </c>
      <c r="C45" s="1056"/>
      <c r="D45" s="173"/>
      <c r="E45" s="173"/>
      <c r="F45" s="464"/>
      <c r="G45" s="464"/>
    </row>
    <row r="46" spans="1:7" x14ac:dyDescent="0.2">
      <c r="A46" s="163"/>
      <c r="B46" s="163"/>
      <c r="C46" s="163"/>
      <c r="D46" s="173"/>
      <c r="E46" s="173"/>
      <c r="F46" s="464"/>
      <c r="G46" s="464"/>
    </row>
    <row r="47" spans="1:7" x14ac:dyDescent="0.2">
      <c r="A47" s="10"/>
      <c r="C47" s="684"/>
      <c r="D47" s="684"/>
      <c r="E47" s="657"/>
      <c r="F47" s="463"/>
      <c r="G47" s="167"/>
    </row>
    <row r="48" spans="1:7" x14ac:dyDescent="0.2">
      <c r="C48" s="684"/>
      <c r="D48" s="684"/>
    </row>
    <row r="49" spans="3:4" x14ac:dyDescent="0.2">
      <c r="C49" s="684"/>
      <c r="D49" s="684"/>
    </row>
  </sheetData>
  <mergeCells count="12">
    <mergeCell ref="D43:F43"/>
    <mergeCell ref="D44:F44"/>
    <mergeCell ref="B43:C43"/>
    <mergeCell ref="B44:C44"/>
    <mergeCell ref="B45:C45"/>
    <mergeCell ref="D23:D39"/>
    <mergeCell ref="D21:F21"/>
    <mergeCell ref="F2:G2"/>
    <mergeCell ref="A5:G5"/>
    <mergeCell ref="A2:E2"/>
    <mergeCell ref="A3:F3"/>
    <mergeCell ref="A20:G20"/>
  </mergeCells>
  <printOptions horizontalCentered="1"/>
  <pageMargins left="0.70866141732283472" right="0.70866141732283472" top="0.23622047244094491" bottom="0" header="0.31496062992125984" footer="0.31496062992125984"/>
  <pageSetup paperSize="9" scale="46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Normal="100" zoomScaleSheetLayoutView="90" workbookViewId="0">
      <selection activeCell="G24" sqref="G24"/>
    </sheetView>
  </sheetViews>
  <sheetFormatPr defaultRowHeight="12.75" x14ac:dyDescent="0.2"/>
  <sheetData>
    <row r="2" spans="2:8" x14ac:dyDescent="0.2">
      <c r="B2" s="10"/>
    </row>
    <row r="4" spans="2:8" ht="12.75" customHeight="1" x14ac:dyDescent="0.2">
      <c r="B4" s="1057" t="s">
        <v>730</v>
      </c>
      <c r="C4" s="1057"/>
      <c r="D4" s="1057"/>
      <c r="E4" s="1057"/>
      <c r="F4" s="1057"/>
      <c r="G4" s="1057"/>
      <c r="H4" s="1057"/>
    </row>
    <row r="5" spans="2:8" ht="12.75" customHeight="1" x14ac:dyDescent="0.2">
      <c r="B5" s="1057"/>
      <c r="C5" s="1057"/>
      <c r="D5" s="1057"/>
      <c r="E5" s="1057"/>
      <c r="F5" s="1057"/>
      <c r="G5" s="1057"/>
      <c r="H5" s="1057"/>
    </row>
    <row r="6" spans="2:8" ht="12.75" customHeight="1" x14ac:dyDescent="0.2">
      <c r="B6" s="1057"/>
      <c r="C6" s="1057"/>
      <c r="D6" s="1057"/>
      <c r="E6" s="1057"/>
      <c r="F6" s="1057"/>
      <c r="G6" s="1057"/>
      <c r="H6" s="1057"/>
    </row>
    <row r="7" spans="2:8" ht="12.75" customHeight="1" x14ac:dyDescent="0.2">
      <c r="B7" s="1057"/>
      <c r="C7" s="1057"/>
      <c r="D7" s="1057"/>
      <c r="E7" s="1057"/>
      <c r="F7" s="1057"/>
      <c r="G7" s="1057"/>
      <c r="H7" s="1057"/>
    </row>
    <row r="8" spans="2:8" ht="12.75" customHeight="1" x14ac:dyDescent="0.2">
      <c r="B8" s="1057"/>
      <c r="C8" s="1057"/>
      <c r="D8" s="1057"/>
      <c r="E8" s="1057"/>
      <c r="F8" s="1057"/>
      <c r="G8" s="1057"/>
      <c r="H8" s="1057"/>
    </row>
    <row r="9" spans="2:8" ht="12.75" customHeight="1" x14ac:dyDescent="0.2">
      <c r="B9" s="1057"/>
      <c r="C9" s="1057"/>
      <c r="D9" s="1057"/>
      <c r="E9" s="1057"/>
      <c r="F9" s="1057"/>
      <c r="G9" s="1057"/>
      <c r="H9" s="1057"/>
    </row>
    <row r="10" spans="2:8" ht="12.75" customHeight="1" x14ac:dyDescent="0.2">
      <c r="B10" s="1057"/>
      <c r="C10" s="1057"/>
      <c r="D10" s="1057"/>
      <c r="E10" s="1057"/>
      <c r="F10" s="1057"/>
      <c r="G10" s="1057"/>
      <c r="H10" s="1057"/>
    </row>
    <row r="11" spans="2:8" ht="12.75" customHeight="1" x14ac:dyDescent="0.2">
      <c r="B11" s="1057"/>
      <c r="C11" s="1057"/>
      <c r="D11" s="1057"/>
      <c r="E11" s="1057"/>
      <c r="F11" s="1057"/>
      <c r="G11" s="1057"/>
      <c r="H11" s="1057"/>
    </row>
    <row r="12" spans="2:8" ht="12.75" customHeight="1" x14ac:dyDescent="0.2">
      <c r="B12" s="1057"/>
      <c r="C12" s="1057"/>
      <c r="D12" s="1057"/>
      <c r="E12" s="1057"/>
      <c r="F12" s="1057"/>
      <c r="G12" s="1057"/>
      <c r="H12" s="1057"/>
    </row>
    <row r="13" spans="2:8" ht="12.75" customHeight="1" x14ac:dyDescent="0.2">
      <c r="B13" s="1057"/>
      <c r="C13" s="1057"/>
      <c r="D13" s="1057"/>
      <c r="E13" s="1057"/>
      <c r="F13" s="1057"/>
      <c r="G13" s="1057"/>
      <c r="H13" s="1057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31"/>
  <sheetViews>
    <sheetView zoomScale="90" zoomScaleNormal="90" zoomScaleSheetLayoutView="100" workbookViewId="0">
      <selection activeCell="E28" sqref="E28:H30"/>
    </sheetView>
  </sheetViews>
  <sheetFormatPr defaultColWidth="9.140625" defaultRowHeight="14.25" x14ac:dyDescent="0.2"/>
  <cols>
    <col min="1" max="1" width="4.7109375" style="40" customWidth="1"/>
    <col min="2" max="2" width="16.85546875" style="40" customWidth="1"/>
    <col min="3" max="3" width="11.7109375" style="40" customWidth="1"/>
    <col min="4" max="4" width="12" style="40" customWidth="1"/>
    <col min="5" max="5" width="12.140625" style="40" customWidth="1"/>
    <col min="6" max="6" width="17.42578125" style="40" customWidth="1"/>
    <col min="7" max="7" width="12.42578125" style="40" customWidth="1"/>
    <col min="8" max="8" width="16" style="40" customWidth="1"/>
    <col min="9" max="9" width="12.7109375" style="40" customWidth="1"/>
    <col min="10" max="10" width="15" style="40" customWidth="1"/>
    <col min="11" max="11" width="16" style="40" customWidth="1"/>
    <col min="12" max="12" width="11.85546875" style="40" customWidth="1"/>
    <col min="13" max="16384" width="9.140625" style="40"/>
  </cols>
  <sheetData>
    <row r="1" spans="1:20" ht="15" customHeight="1" x14ac:dyDescent="0.25">
      <c r="C1" s="712"/>
      <c r="D1" s="712"/>
      <c r="E1" s="712"/>
      <c r="F1" s="712"/>
      <c r="G1" s="712"/>
      <c r="H1" s="712"/>
      <c r="I1" s="134"/>
      <c r="J1" s="905" t="s">
        <v>546</v>
      </c>
      <c r="K1" s="905"/>
    </row>
    <row r="2" spans="1:20" s="45" customFormat="1" ht="19.5" customHeight="1" x14ac:dyDescent="0.2">
      <c r="A2" s="1059" t="s">
        <v>0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</row>
    <row r="3" spans="1:20" s="45" customFormat="1" ht="19.5" customHeight="1" x14ac:dyDescent="0.2">
      <c r="A3" s="1058" t="s">
        <v>663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</row>
    <row r="4" spans="1:20" s="45" customFormat="1" ht="14.2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20" s="45" customFormat="1" ht="18" customHeight="1" x14ac:dyDescent="0.2">
      <c r="A5" s="959" t="s">
        <v>731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</row>
    <row r="6" spans="1:20" ht="15.75" x14ac:dyDescent="0.25">
      <c r="A6" s="27" t="s">
        <v>870</v>
      </c>
      <c r="B6" s="27"/>
      <c r="C6" s="91"/>
      <c r="D6" s="91"/>
      <c r="E6" s="91"/>
      <c r="F6" s="91"/>
      <c r="G6" s="91"/>
      <c r="H6" s="91"/>
      <c r="I6" s="91"/>
      <c r="J6" s="91"/>
      <c r="K6" s="91"/>
    </row>
    <row r="7" spans="1:20" ht="29.25" customHeight="1" x14ac:dyDescent="0.2">
      <c r="A7" s="721" t="s">
        <v>70</v>
      </c>
      <c r="B7" s="721" t="s">
        <v>71</v>
      </c>
      <c r="C7" s="721" t="s">
        <v>72</v>
      </c>
      <c r="D7" s="721" t="s">
        <v>155</v>
      </c>
      <c r="E7" s="721"/>
      <c r="F7" s="721"/>
      <c r="G7" s="721"/>
      <c r="H7" s="721"/>
      <c r="I7" s="732" t="s">
        <v>246</v>
      </c>
      <c r="J7" s="721" t="s">
        <v>73</v>
      </c>
      <c r="K7" s="721" t="s">
        <v>490</v>
      </c>
      <c r="L7" s="714" t="s">
        <v>74</v>
      </c>
      <c r="S7" s="44"/>
      <c r="T7" s="44"/>
    </row>
    <row r="8" spans="1:20" ht="33.75" customHeight="1" x14ac:dyDescent="0.2">
      <c r="A8" s="721"/>
      <c r="B8" s="721"/>
      <c r="C8" s="721"/>
      <c r="D8" s="721" t="s">
        <v>75</v>
      </c>
      <c r="E8" s="721" t="s">
        <v>76</v>
      </c>
      <c r="F8" s="721"/>
      <c r="G8" s="721"/>
      <c r="H8" s="270" t="s">
        <v>77</v>
      </c>
      <c r="I8" s="1060"/>
      <c r="J8" s="721"/>
      <c r="K8" s="721"/>
      <c r="L8" s="714"/>
    </row>
    <row r="9" spans="1:20" ht="30" x14ac:dyDescent="0.2">
      <c r="A9" s="721"/>
      <c r="B9" s="721"/>
      <c r="C9" s="721"/>
      <c r="D9" s="721"/>
      <c r="E9" s="270" t="s">
        <v>78</v>
      </c>
      <c r="F9" s="270" t="s">
        <v>79</v>
      </c>
      <c r="G9" s="270" t="s">
        <v>16</v>
      </c>
      <c r="H9" s="270"/>
      <c r="I9" s="733"/>
      <c r="J9" s="721"/>
      <c r="K9" s="721"/>
      <c r="L9" s="714"/>
    </row>
    <row r="10" spans="1:20" s="125" customFormat="1" ht="17.100000000000001" customHeight="1" x14ac:dyDescent="0.2">
      <c r="A10" s="124">
        <v>1</v>
      </c>
      <c r="B10" s="124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4">
        <v>9</v>
      </c>
      <c r="J10" s="124">
        <v>10</v>
      </c>
      <c r="K10" s="124">
        <v>11</v>
      </c>
      <c r="L10" s="124">
        <v>12</v>
      </c>
    </row>
    <row r="11" spans="1:20" ht="17.100000000000001" customHeight="1" x14ac:dyDescent="0.2">
      <c r="A11" s="47">
        <v>1</v>
      </c>
      <c r="B11" s="48" t="s">
        <v>732</v>
      </c>
      <c r="C11" s="266">
        <v>30</v>
      </c>
      <c r="D11" s="266">
        <v>0</v>
      </c>
      <c r="E11" s="266">
        <v>5</v>
      </c>
      <c r="F11" s="266">
        <v>2</v>
      </c>
      <c r="G11" s="266">
        <f>SUM(E11:F11)</f>
        <v>7</v>
      </c>
      <c r="H11" s="266">
        <f>G11+D11</f>
        <v>7</v>
      </c>
      <c r="I11" s="266">
        <f>C11-H11</f>
        <v>23</v>
      </c>
      <c r="J11" s="266">
        <v>23</v>
      </c>
      <c r="K11" s="42">
        <f>C11-E11</f>
        <v>25</v>
      </c>
      <c r="L11" s="42"/>
    </row>
    <row r="12" spans="1:20" ht="17.100000000000001" customHeight="1" x14ac:dyDescent="0.2">
      <c r="A12" s="47">
        <v>2</v>
      </c>
      <c r="B12" s="48" t="s">
        <v>733</v>
      </c>
      <c r="C12" s="266">
        <v>31</v>
      </c>
      <c r="D12" s="266">
        <v>8</v>
      </c>
      <c r="E12" s="266">
        <v>4</v>
      </c>
      <c r="F12" s="266">
        <v>2</v>
      </c>
      <c r="G12" s="266">
        <f t="shared" ref="G12:G22" si="0">SUM(E12:F12)</f>
        <v>6</v>
      </c>
      <c r="H12" s="266">
        <f t="shared" ref="H12:H22" si="1">G12+D12</f>
        <v>14</v>
      </c>
      <c r="I12" s="266">
        <f t="shared" ref="I12:I22" si="2">C12-H12</f>
        <v>17</v>
      </c>
      <c r="J12" s="266">
        <v>13</v>
      </c>
      <c r="K12" s="42">
        <f t="shared" ref="K12:K22" si="3">C12-E12</f>
        <v>27</v>
      </c>
      <c r="L12" s="42"/>
    </row>
    <row r="13" spans="1:20" ht="17.100000000000001" customHeight="1" x14ac:dyDescent="0.2">
      <c r="A13" s="47">
        <v>3</v>
      </c>
      <c r="B13" s="48" t="s">
        <v>734</v>
      </c>
      <c r="C13" s="266">
        <v>30</v>
      </c>
      <c r="D13" s="266">
        <v>9</v>
      </c>
      <c r="E13" s="266">
        <v>4</v>
      </c>
      <c r="F13" s="266">
        <v>1</v>
      </c>
      <c r="G13" s="266">
        <f t="shared" si="0"/>
        <v>5</v>
      </c>
      <c r="H13" s="266">
        <f t="shared" si="1"/>
        <v>14</v>
      </c>
      <c r="I13" s="266">
        <f t="shared" si="2"/>
        <v>16</v>
      </c>
      <c r="J13" s="266">
        <v>14</v>
      </c>
      <c r="K13" s="42">
        <f t="shared" si="3"/>
        <v>26</v>
      </c>
      <c r="L13" s="42"/>
    </row>
    <row r="14" spans="1:20" ht="17.100000000000001" customHeight="1" x14ac:dyDescent="0.2">
      <c r="A14" s="47">
        <v>4</v>
      </c>
      <c r="B14" s="48" t="s">
        <v>735</v>
      </c>
      <c r="C14" s="266">
        <v>31</v>
      </c>
      <c r="D14" s="266">
        <v>0</v>
      </c>
      <c r="E14" s="266">
        <v>5</v>
      </c>
      <c r="F14" s="266">
        <v>1</v>
      </c>
      <c r="G14" s="266">
        <f t="shared" si="0"/>
        <v>6</v>
      </c>
      <c r="H14" s="266">
        <f t="shared" si="1"/>
        <v>6</v>
      </c>
      <c r="I14" s="266">
        <f t="shared" si="2"/>
        <v>25</v>
      </c>
      <c r="J14" s="266">
        <v>25</v>
      </c>
      <c r="K14" s="42">
        <f t="shared" si="3"/>
        <v>26</v>
      </c>
      <c r="L14" s="42"/>
    </row>
    <row r="15" spans="1:20" ht="17.100000000000001" customHeight="1" x14ac:dyDescent="0.2">
      <c r="A15" s="47">
        <v>5</v>
      </c>
      <c r="B15" s="48" t="s">
        <v>736</v>
      </c>
      <c r="C15" s="266">
        <v>31</v>
      </c>
      <c r="D15" s="266">
        <v>0</v>
      </c>
      <c r="E15" s="266">
        <v>4</v>
      </c>
      <c r="F15" s="266">
        <v>2</v>
      </c>
      <c r="G15" s="266">
        <f t="shared" si="0"/>
        <v>6</v>
      </c>
      <c r="H15" s="266">
        <f t="shared" si="1"/>
        <v>6</v>
      </c>
      <c r="I15" s="266">
        <f t="shared" si="2"/>
        <v>25</v>
      </c>
      <c r="J15" s="266">
        <v>25</v>
      </c>
      <c r="K15" s="42">
        <f t="shared" si="3"/>
        <v>27</v>
      </c>
      <c r="L15" s="42"/>
    </row>
    <row r="16" spans="1:20" s="46" customFormat="1" ht="17.100000000000001" customHeight="1" x14ac:dyDescent="0.2">
      <c r="A16" s="47">
        <v>6</v>
      </c>
      <c r="B16" s="48" t="s">
        <v>737</v>
      </c>
      <c r="C16" s="267">
        <v>30</v>
      </c>
      <c r="D16" s="267">
        <v>0</v>
      </c>
      <c r="E16" s="267">
        <v>5</v>
      </c>
      <c r="F16" s="267">
        <v>2</v>
      </c>
      <c r="G16" s="266">
        <f t="shared" si="0"/>
        <v>7</v>
      </c>
      <c r="H16" s="266">
        <f t="shared" si="1"/>
        <v>7</v>
      </c>
      <c r="I16" s="266">
        <f t="shared" si="2"/>
        <v>23</v>
      </c>
      <c r="J16" s="267">
        <v>21</v>
      </c>
      <c r="K16" s="42">
        <f t="shared" si="3"/>
        <v>25</v>
      </c>
      <c r="L16" s="48"/>
    </row>
    <row r="17" spans="1:12" s="46" customFormat="1" ht="17.100000000000001" customHeight="1" x14ac:dyDescent="0.2">
      <c r="A17" s="47">
        <v>7</v>
      </c>
      <c r="B17" s="48" t="s">
        <v>738</v>
      </c>
      <c r="C17" s="267">
        <v>31</v>
      </c>
      <c r="D17" s="267">
        <v>17</v>
      </c>
      <c r="E17" s="267">
        <v>4</v>
      </c>
      <c r="F17" s="267">
        <v>2</v>
      </c>
      <c r="G17" s="266">
        <f t="shared" si="0"/>
        <v>6</v>
      </c>
      <c r="H17" s="266">
        <f t="shared" si="1"/>
        <v>23</v>
      </c>
      <c r="I17" s="266">
        <f t="shared" si="2"/>
        <v>8</v>
      </c>
      <c r="J17" s="267">
        <v>8</v>
      </c>
      <c r="K17" s="42">
        <f t="shared" si="3"/>
        <v>27</v>
      </c>
      <c r="L17" s="48"/>
    </row>
    <row r="18" spans="1:12" s="46" customFormat="1" ht="17.100000000000001" customHeight="1" x14ac:dyDescent="0.2">
      <c r="A18" s="47">
        <v>8</v>
      </c>
      <c r="B18" s="48" t="s">
        <v>739</v>
      </c>
      <c r="C18" s="267">
        <v>30</v>
      </c>
      <c r="D18" s="267">
        <v>8</v>
      </c>
      <c r="E18" s="267">
        <v>4</v>
      </c>
      <c r="F18" s="267">
        <v>3</v>
      </c>
      <c r="G18" s="266">
        <f t="shared" si="0"/>
        <v>7</v>
      </c>
      <c r="H18" s="266">
        <f t="shared" si="1"/>
        <v>15</v>
      </c>
      <c r="I18" s="266">
        <f t="shared" si="2"/>
        <v>15</v>
      </c>
      <c r="J18" s="267">
        <v>15</v>
      </c>
      <c r="K18" s="42">
        <f t="shared" si="3"/>
        <v>26</v>
      </c>
      <c r="L18" s="48"/>
    </row>
    <row r="19" spans="1:12" s="46" customFormat="1" ht="17.100000000000001" customHeight="1" x14ac:dyDescent="0.2">
      <c r="A19" s="47">
        <v>9</v>
      </c>
      <c r="B19" s="48" t="s">
        <v>740</v>
      </c>
      <c r="C19" s="267">
        <v>31</v>
      </c>
      <c r="D19" s="267">
        <v>0</v>
      </c>
      <c r="E19" s="267">
        <v>5</v>
      </c>
      <c r="F19" s="267">
        <v>1</v>
      </c>
      <c r="G19" s="266">
        <f t="shared" si="0"/>
        <v>6</v>
      </c>
      <c r="H19" s="266">
        <f t="shared" si="1"/>
        <v>6</v>
      </c>
      <c r="I19" s="266">
        <f t="shared" si="2"/>
        <v>25</v>
      </c>
      <c r="J19" s="267">
        <v>22</v>
      </c>
      <c r="K19" s="42">
        <f t="shared" si="3"/>
        <v>26</v>
      </c>
      <c r="L19" s="48"/>
    </row>
    <row r="20" spans="1:12" s="46" customFormat="1" ht="17.100000000000001" customHeight="1" x14ac:dyDescent="0.2">
      <c r="A20" s="47">
        <v>10</v>
      </c>
      <c r="B20" s="48" t="s">
        <v>741</v>
      </c>
      <c r="C20" s="267">
        <v>31</v>
      </c>
      <c r="D20" s="267">
        <v>0</v>
      </c>
      <c r="E20" s="267">
        <v>4</v>
      </c>
      <c r="F20" s="267">
        <v>5</v>
      </c>
      <c r="G20" s="266">
        <f t="shared" si="0"/>
        <v>9</v>
      </c>
      <c r="H20" s="266">
        <f t="shared" si="1"/>
        <v>9</v>
      </c>
      <c r="I20" s="266">
        <f t="shared" si="2"/>
        <v>22</v>
      </c>
      <c r="J20" s="267">
        <v>21</v>
      </c>
      <c r="K20" s="42">
        <f t="shared" si="3"/>
        <v>27</v>
      </c>
      <c r="L20" s="48"/>
    </row>
    <row r="21" spans="1:12" s="46" customFormat="1" ht="17.100000000000001" customHeight="1" x14ac:dyDescent="0.2">
      <c r="A21" s="47">
        <v>11</v>
      </c>
      <c r="B21" s="48" t="s">
        <v>742</v>
      </c>
      <c r="C21" s="267">
        <v>28</v>
      </c>
      <c r="D21" s="267">
        <v>0</v>
      </c>
      <c r="E21" s="267">
        <v>4</v>
      </c>
      <c r="F21" s="267">
        <v>2</v>
      </c>
      <c r="G21" s="266">
        <f t="shared" si="0"/>
        <v>6</v>
      </c>
      <c r="H21" s="266">
        <f t="shared" si="1"/>
        <v>6</v>
      </c>
      <c r="I21" s="266">
        <f t="shared" si="2"/>
        <v>22</v>
      </c>
      <c r="J21" s="267">
        <v>21</v>
      </c>
      <c r="K21" s="42">
        <f t="shared" si="3"/>
        <v>24</v>
      </c>
      <c r="L21" s="48"/>
    </row>
    <row r="22" spans="1:12" s="46" customFormat="1" ht="17.100000000000001" customHeight="1" x14ac:dyDescent="0.2">
      <c r="A22" s="47">
        <v>12</v>
      </c>
      <c r="B22" s="48" t="s">
        <v>743</v>
      </c>
      <c r="C22" s="267">
        <v>31</v>
      </c>
      <c r="D22" s="267">
        <v>0</v>
      </c>
      <c r="E22" s="267">
        <v>5</v>
      </c>
      <c r="F22" s="267">
        <v>3</v>
      </c>
      <c r="G22" s="266">
        <f t="shared" si="0"/>
        <v>8</v>
      </c>
      <c r="H22" s="266">
        <f t="shared" si="1"/>
        <v>8</v>
      </c>
      <c r="I22" s="266">
        <f t="shared" si="2"/>
        <v>23</v>
      </c>
      <c r="J22" s="267">
        <v>22</v>
      </c>
      <c r="K22" s="42">
        <f t="shared" si="3"/>
        <v>26</v>
      </c>
      <c r="L22" s="48"/>
    </row>
    <row r="23" spans="1:12" s="46" customFormat="1" ht="17.100000000000001" customHeight="1" x14ac:dyDescent="0.2">
      <c r="A23" s="48"/>
      <c r="B23" s="50" t="s">
        <v>16</v>
      </c>
      <c r="C23" s="268">
        <f t="shared" ref="C23:K23" si="4">SUM(C11:C22)</f>
        <v>365</v>
      </c>
      <c r="D23" s="268">
        <f t="shared" si="4"/>
        <v>42</v>
      </c>
      <c r="E23" s="268">
        <f t="shared" si="4"/>
        <v>53</v>
      </c>
      <c r="F23" s="268">
        <f t="shared" si="4"/>
        <v>26</v>
      </c>
      <c r="G23" s="269">
        <f t="shared" si="4"/>
        <v>79</v>
      </c>
      <c r="H23" s="269">
        <f t="shared" si="4"/>
        <v>121</v>
      </c>
      <c r="I23" s="269">
        <f t="shared" si="4"/>
        <v>244</v>
      </c>
      <c r="J23" s="268">
        <f t="shared" si="4"/>
        <v>230</v>
      </c>
      <c r="K23" s="49">
        <f t="shared" si="4"/>
        <v>312</v>
      </c>
      <c r="L23" s="48"/>
    </row>
    <row r="24" spans="1:12" s="46" customFormat="1" ht="11.25" customHeight="1" x14ac:dyDescent="0.2">
      <c r="A24" s="51"/>
      <c r="B24" s="52"/>
      <c r="C24" s="53"/>
      <c r="D24" s="51"/>
      <c r="E24" s="51"/>
      <c r="F24" s="51"/>
      <c r="G24" s="51"/>
      <c r="H24" s="51"/>
      <c r="I24" s="51"/>
      <c r="J24" s="51"/>
      <c r="K24" s="51"/>
    </row>
    <row r="25" spans="1:12" ht="15" x14ac:dyDescent="0.25">
      <c r="A25" s="43" t="s">
        <v>101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2" ht="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2" ht="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2" x14ac:dyDescent="0.2">
      <c r="A28" s="10" t="s">
        <v>1114</v>
      </c>
      <c r="B28"/>
      <c r="E28" s="936" t="s">
        <v>1120</v>
      </c>
      <c r="F28" s="936"/>
      <c r="G28" s="936"/>
      <c r="H28" s="936"/>
      <c r="I28" s="832" t="s">
        <v>1116</v>
      </c>
      <c r="J28" s="832"/>
      <c r="K28" s="832"/>
      <c r="L28" s="832"/>
    </row>
    <row r="29" spans="1:12" x14ac:dyDescent="0.2">
      <c r="A29" s="163"/>
      <c r="B29" s="163"/>
      <c r="E29" s="936" t="s">
        <v>1121</v>
      </c>
      <c r="F29" s="936"/>
      <c r="G29" s="936"/>
      <c r="H29" s="936"/>
      <c r="I29" s="832" t="s">
        <v>1115</v>
      </c>
      <c r="J29" s="832"/>
      <c r="K29" s="832"/>
      <c r="L29" s="832"/>
    </row>
    <row r="30" spans="1:12" ht="15" x14ac:dyDescent="0.2">
      <c r="A30" s="674"/>
      <c r="B30" s="674"/>
      <c r="C30" s="674"/>
      <c r="D30" s="674"/>
      <c r="E30" s="936" t="s">
        <v>1122</v>
      </c>
      <c r="F30" s="936"/>
      <c r="G30" s="936"/>
      <c r="H30" s="936"/>
      <c r="I30" s="674"/>
      <c r="J30" s="674"/>
      <c r="K30" s="674"/>
    </row>
    <row r="31" spans="1:12" ht="1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</sheetData>
  <mergeCells count="20">
    <mergeCell ref="I28:L28"/>
    <mergeCell ref="I29:L29"/>
    <mergeCell ref="E28:H28"/>
    <mergeCell ref="E29:H29"/>
    <mergeCell ref="E30:H30"/>
    <mergeCell ref="C1:H1"/>
    <mergeCell ref="J1:K1"/>
    <mergeCell ref="A3:K3"/>
    <mergeCell ref="A2:K2"/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32"/>
  <sheetViews>
    <sheetView zoomScaleNormal="100" zoomScaleSheetLayoutView="100" workbookViewId="0">
      <selection activeCell="D28" sqref="D28:G30"/>
    </sheetView>
  </sheetViews>
  <sheetFormatPr defaultColWidth="9.140625" defaultRowHeight="14.25" x14ac:dyDescent="0.2"/>
  <cols>
    <col min="1" max="1" width="4.7109375" style="40" customWidth="1"/>
    <col min="2" max="2" width="14.7109375" style="40" customWidth="1"/>
    <col min="3" max="3" width="11.7109375" style="40" customWidth="1"/>
    <col min="4" max="4" width="12" style="40" customWidth="1"/>
    <col min="5" max="5" width="11.85546875" style="40" customWidth="1"/>
    <col min="6" max="6" width="18.85546875" style="40" customWidth="1"/>
    <col min="7" max="7" width="10.140625" style="40" customWidth="1"/>
    <col min="8" max="8" width="14.7109375" style="40" customWidth="1"/>
    <col min="9" max="9" width="15.28515625" style="40" customWidth="1"/>
    <col min="10" max="10" width="14.7109375" style="40" customWidth="1"/>
    <col min="11" max="11" width="11.85546875" style="40" customWidth="1"/>
    <col min="12" max="16384" width="9.140625" style="40"/>
  </cols>
  <sheetData>
    <row r="1" spans="1:19" ht="15" customHeight="1" x14ac:dyDescent="0.25">
      <c r="C1" s="712"/>
      <c r="D1" s="712"/>
      <c r="E1" s="712"/>
      <c r="F1" s="712"/>
      <c r="G1" s="712"/>
      <c r="H1" s="712"/>
      <c r="I1" s="134"/>
      <c r="J1" s="32" t="s">
        <v>547</v>
      </c>
    </row>
    <row r="2" spans="1:19" s="45" customFormat="1" ht="19.5" customHeight="1" x14ac:dyDescent="0.2">
      <c r="A2" s="1059" t="s">
        <v>0</v>
      </c>
      <c r="B2" s="1059"/>
      <c r="C2" s="1059"/>
      <c r="D2" s="1059"/>
      <c r="E2" s="1059"/>
      <c r="F2" s="1059"/>
      <c r="G2" s="1059"/>
      <c r="H2" s="1059"/>
      <c r="I2" s="1059"/>
      <c r="J2" s="1059"/>
    </row>
    <row r="3" spans="1:19" s="45" customFormat="1" ht="19.5" customHeight="1" x14ac:dyDescent="0.2">
      <c r="A3" s="1058" t="s">
        <v>663</v>
      </c>
      <c r="B3" s="1058"/>
      <c r="C3" s="1058"/>
      <c r="D3" s="1058"/>
      <c r="E3" s="1058"/>
      <c r="F3" s="1058"/>
      <c r="G3" s="1058"/>
      <c r="H3" s="1058"/>
      <c r="I3" s="1058"/>
      <c r="J3" s="1058"/>
    </row>
    <row r="4" spans="1:19" s="45" customFormat="1" ht="14.2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9" s="45" customFormat="1" ht="18" customHeight="1" x14ac:dyDescent="0.2">
      <c r="A5" s="959" t="s">
        <v>744</v>
      </c>
      <c r="B5" s="959"/>
      <c r="C5" s="959"/>
      <c r="D5" s="959"/>
      <c r="E5" s="959"/>
      <c r="F5" s="959"/>
      <c r="G5" s="959"/>
      <c r="H5" s="959"/>
      <c r="I5" s="959"/>
      <c r="J5" s="959"/>
    </row>
    <row r="6" spans="1:19" ht="15.75" x14ac:dyDescent="0.25">
      <c r="A6" s="27" t="s">
        <v>870</v>
      </c>
      <c r="B6" s="27"/>
      <c r="C6" s="113"/>
      <c r="D6" s="113"/>
      <c r="E6" s="113"/>
      <c r="F6" s="113"/>
      <c r="G6" s="113"/>
      <c r="H6" s="113"/>
      <c r="I6" s="133"/>
      <c r="J6" s="133"/>
    </row>
    <row r="7" spans="1:19" ht="29.25" customHeight="1" x14ac:dyDescent="0.2">
      <c r="A7" s="721" t="s">
        <v>70</v>
      </c>
      <c r="B7" s="721" t="s">
        <v>71</v>
      </c>
      <c r="C7" s="721" t="s">
        <v>72</v>
      </c>
      <c r="D7" s="721" t="s">
        <v>156</v>
      </c>
      <c r="E7" s="721"/>
      <c r="F7" s="721"/>
      <c r="G7" s="721"/>
      <c r="H7" s="721"/>
      <c r="I7" s="732" t="s">
        <v>246</v>
      </c>
      <c r="J7" s="721" t="s">
        <v>73</v>
      </c>
      <c r="K7" s="721" t="s">
        <v>228</v>
      </c>
    </row>
    <row r="8" spans="1:19" ht="34.15" customHeight="1" x14ac:dyDescent="0.2">
      <c r="A8" s="721"/>
      <c r="B8" s="721"/>
      <c r="C8" s="721"/>
      <c r="D8" s="721" t="s">
        <v>75</v>
      </c>
      <c r="E8" s="721" t="s">
        <v>76</v>
      </c>
      <c r="F8" s="721"/>
      <c r="G8" s="721"/>
      <c r="H8" s="732" t="s">
        <v>77</v>
      </c>
      <c r="I8" s="1060"/>
      <c r="J8" s="721"/>
      <c r="K8" s="721"/>
      <c r="R8" s="44"/>
      <c r="S8" s="44"/>
    </row>
    <row r="9" spans="1:19" ht="33.75" customHeight="1" x14ac:dyDescent="0.2">
      <c r="A9" s="721"/>
      <c r="B9" s="721"/>
      <c r="C9" s="721"/>
      <c r="D9" s="721"/>
      <c r="E9" s="270" t="s">
        <v>78</v>
      </c>
      <c r="F9" s="270" t="s">
        <v>79</v>
      </c>
      <c r="G9" s="270" t="s">
        <v>16</v>
      </c>
      <c r="H9" s="733"/>
      <c r="I9" s="733"/>
      <c r="J9" s="721"/>
      <c r="K9" s="721"/>
    </row>
    <row r="10" spans="1:19" s="46" customFormat="1" ht="17.100000000000001" customHeigh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</row>
    <row r="11" spans="1:19" ht="17.100000000000001" customHeight="1" x14ac:dyDescent="0.2">
      <c r="A11" s="47">
        <v>1</v>
      </c>
      <c r="B11" s="48" t="s">
        <v>732</v>
      </c>
      <c r="C11" s="266">
        <v>30</v>
      </c>
      <c r="D11" s="266">
        <v>0</v>
      </c>
      <c r="E11" s="266">
        <v>5</v>
      </c>
      <c r="F11" s="266">
        <v>2</v>
      </c>
      <c r="G11" s="266">
        <f>SUM(G10)</f>
        <v>7</v>
      </c>
      <c r="H11" s="266">
        <f>G11+D11</f>
        <v>7</v>
      </c>
      <c r="I11" s="266">
        <f>C11-H11</f>
        <v>23</v>
      </c>
      <c r="J11" s="266">
        <v>23</v>
      </c>
      <c r="K11" s="42"/>
    </row>
    <row r="12" spans="1:19" ht="17.100000000000001" customHeight="1" x14ac:dyDescent="0.2">
      <c r="A12" s="47">
        <v>2</v>
      </c>
      <c r="B12" s="48" t="s">
        <v>733</v>
      </c>
      <c r="C12" s="266">
        <v>31</v>
      </c>
      <c r="D12" s="266">
        <v>8</v>
      </c>
      <c r="E12" s="266">
        <v>4</v>
      </c>
      <c r="F12" s="266">
        <v>2</v>
      </c>
      <c r="G12" s="266">
        <f t="shared" ref="G12:G22" si="0">SUM(E12:F12)</f>
        <v>6</v>
      </c>
      <c r="H12" s="266">
        <f t="shared" ref="H12:H22" si="1">G12+D12</f>
        <v>14</v>
      </c>
      <c r="I12" s="266">
        <f t="shared" ref="I12:I22" si="2">C12-H12</f>
        <v>17</v>
      </c>
      <c r="J12" s="266">
        <v>13</v>
      </c>
      <c r="K12" s="42"/>
    </row>
    <row r="13" spans="1:19" ht="17.100000000000001" customHeight="1" x14ac:dyDescent="0.2">
      <c r="A13" s="47">
        <v>3</v>
      </c>
      <c r="B13" s="48" t="s">
        <v>734</v>
      </c>
      <c r="C13" s="266">
        <v>30</v>
      </c>
      <c r="D13" s="266">
        <v>9</v>
      </c>
      <c r="E13" s="266">
        <v>4</v>
      </c>
      <c r="F13" s="266">
        <v>1</v>
      </c>
      <c r="G13" s="266">
        <f t="shared" si="0"/>
        <v>5</v>
      </c>
      <c r="H13" s="266">
        <f t="shared" si="1"/>
        <v>14</v>
      </c>
      <c r="I13" s="266">
        <f t="shared" si="2"/>
        <v>16</v>
      </c>
      <c r="J13" s="266">
        <v>14</v>
      </c>
      <c r="K13" s="48"/>
    </row>
    <row r="14" spans="1:19" ht="17.100000000000001" customHeight="1" x14ac:dyDescent="0.2">
      <c r="A14" s="47">
        <v>4</v>
      </c>
      <c r="B14" s="48" t="s">
        <v>735</v>
      </c>
      <c r="C14" s="266">
        <v>31</v>
      </c>
      <c r="D14" s="266">
        <v>0</v>
      </c>
      <c r="E14" s="266">
        <v>5</v>
      </c>
      <c r="F14" s="266">
        <v>1</v>
      </c>
      <c r="G14" s="266">
        <f t="shared" si="0"/>
        <v>6</v>
      </c>
      <c r="H14" s="266">
        <f t="shared" si="1"/>
        <v>6</v>
      </c>
      <c r="I14" s="266">
        <f t="shared" si="2"/>
        <v>25</v>
      </c>
      <c r="J14" s="266">
        <v>25</v>
      </c>
      <c r="K14" s="48"/>
    </row>
    <row r="15" spans="1:19" ht="17.100000000000001" customHeight="1" x14ac:dyDescent="0.2">
      <c r="A15" s="47">
        <v>5</v>
      </c>
      <c r="B15" s="48" t="s">
        <v>736</v>
      </c>
      <c r="C15" s="266">
        <v>31</v>
      </c>
      <c r="D15" s="266">
        <v>0</v>
      </c>
      <c r="E15" s="266">
        <v>4</v>
      </c>
      <c r="F15" s="266">
        <v>2</v>
      </c>
      <c r="G15" s="266">
        <f t="shared" si="0"/>
        <v>6</v>
      </c>
      <c r="H15" s="266">
        <f t="shared" si="1"/>
        <v>6</v>
      </c>
      <c r="I15" s="266">
        <f t="shared" si="2"/>
        <v>25</v>
      </c>
      <c r="J15" s="266">
        <v>25</v>
      </c>
      <c r="K15" s="48"/>
    </row>
    <row r="16" spans="1:19" s="46" customFormat="1" ht="17.100000000000001" customHeight="1" x14ac:dyDescent="0.2">
      <c r="A16" s="47">
        <v>6</v>
      </c>
      <c r="B16" s="48" t="s">
        <v>737</v>
      </c>
      <c r="C16" s="267">
        <v>30</v>
      </c>
      <c r="D16" s="267">
        <v>0</v>
      </c>
      <c r="E16" s="267">
        <v>5</v>
      </c>
      <c r="F16" s="267">
        <v>2</v>
      </c>
      <c r="G16" s="266">
        <f t="shared" si="0"/>
        <v>7</v>
      </c>
      <c r="H16" s="266">
        <f t="shared" si="1"/>
        <v>7</v>
      </c>
      <c r="I16" s="266">
        <f t="shared" si="2"/>
        <v>23</v>
      </c>
      <c r="J16" s="267">
        <v>21</v>
      </c>
      <c r="K16" s="48"/>
    </row>
    <row r="17" spans="1:12" s="46" customFormat="1" ht="17.100000000000001" customHeight="1" x14ac:dyDescent="0.2">
      <c r="A17" s="47">
        <v>7</v>
      </c>
      <c r="B17" s="48" t="s">
        <v>738</v>
      </c>
      <c r="C17" s="267">
        <v>31</v>
      </c>
      <c r="D17" s="267">
        <v>17</v>
      </c>
      <c r="E17" s="267">
        <v>4</v>
      </c>
      <c r="F17" s="267">
        <v>2</v>
      </c>
      <c r="G17" s="266">
        <f t="shared" si="0"/>
        <v>6</v>
      </c>
      <c r="H17" s="266">
        <f t="shared" si="1"/>
        <v>23</v>
      </c>
      <c r="I17" s="266">
        <f t="shared" si="2"/>
        <v>8</v>
      </c>
      <c r="J17" s="267">
        <v>8</v>
      </c>
      <c r="K17" s="48"/>
    </row>
    <row r="18" spans="1:12" s="46" customFormat="1" ht="17.100000000000001" customHeight="1" x14ac:dyDescent="0.2">
      <c r="A18" s="47">
        <v>8</v>
      </c>
      <c r="B18" s="48" t="s">
        <v>739</v>
      </c>
      <c r="C18" s="267">
        <v>30</v>
      </c>
      <c r="D18" s="267">
        <v>8</v>
      </c>
      <c r="E18" s="267">
        <v>4</v>
      </c>
      <c r="F18" s="267">
        <v>3</v>
      </c>
      <c r="G18" s="266">
        <f t="shared" si="0"/>
        <v>7</v>
      </c>
      <c r="H18" s="266">
        <f t="shared" si="1"/>
        <v>15</v>
      </c>
      <c r="I18" s="266">
        <f t="shared" si="2"/>
        <v>15</v>
      </c>
      <c r="J18" s="267">
        <v>15</v>
      </c>
      <c r="K18" s="48"/>
    </row>
    <row r="19" spans="1:12" s="46" customFormat="1" ht="17.100000000000001" customHeight="1" x14ac:dyDescent="0.2">
      <c r="A19" s="47">
        <v>9</v>
      </c>
      <c r="B19" s="48" t="s">
        <v>740</v>
      </c>
      <c r="C19" s="267">
        <v>31</v>
      </c>
      <c r="D19" s="267">
        <v>0</v>
      </c>
      <c r="E19" s="267">
        <v>5</v>
      </c>
      <c r="F19" s="267">
        <v>1</v>
      </c>
      <c r="G19" s="266">
        <f t="shared" si="0"/>
        <v>6</v>
      </c>
      <c r="H19" s="266">
        <f t="shared" si="1"/>
        <v>6</v>
      </c>
      <c r="I19" s="266">
        <f t="shared" si="2"/>
        <v>25</v>
      </c>
      <c r="J19" s="267">
        <v>22</v>
      </c>
      <c r="K19" s="48"/>
    </row>
    <row r="20" spans="1:12" s="46" customFormat="1" ht="17.100000000000001" customHeight="1" x14ac:dyDescent="0.2">
      <c r="A20" s="47">
        <v>10</v>
      </c>
      <c r="B20" s="48" t="s">
        <v>741</v>
      </c>
      <c r="C20" s="267">
        <v>31</v>
      </c>
      <c r="D20" s="267">
        <v>0</v>
      </c>
      <c r="E20" s="267">
        <v>4</v>
      </c>
      <c r="F20" s="267">
        <v>5</v>
      </c>
      <c r="G20" s="266">
        <f t="shared" si="0"/>
        <v>9</v>
      </c>
      <c r="H20" s="266">
        <f t="shared" si="1"/>
        <v>9</v>
      </c>
      <c r="I20" s="266">
        <f t="shared" si="2"/>
        <v>22</v>
      </c>
      <c r="J20" s="267">
        <v>21</v>
      </c>
      <c r="K20" s="48"/>
    </row>
    <row r="21" spans="1:12" s="46" customFormat="1" ht="17.100000000000001" customHeight="1" x14ac:dyDescent="0.2">
      <c r="A21" s="47">
        <v>11</v>
      </c>
      <c r="B21" s="48" t="s">
        <v>742</v>
      </c>
      <c r="C21" s="267">
        <v>28</v>
      </c>
      <c r="D21" s="267">
        <v>0</v>
      </c>
      <c r="E21" s="267">
        <v>4</v>
      </c>
      <c r="F21" s="267">
        <v>2</v>
      </c>
      <c r="G21" s="266">
        <f t="shared" si="0"/>
        <v>6</v>
      </c>
      <c r="H21" s="266">
        <f t="shared" si="1"/>
        <v>6</v>
      </c>
      <c r="I21" s="266">
        <f t="shared" si="2"/>
        <v>22</v>
      </c>
      <c r="J21" s="267">
        <v>21</v>
      </c>
      <c r="K21" s="48"/>
    </row>
    <row r="22" spans="1:12" s="46" customFormat="1" ht="17.100000000000001" customHeight="1" x14ac:dyDescent="0.2">
      <c r="A22" s="47">
        <v>12</v>
      </c>
      <c r="B22" s="48" t="s">
        <v>743</v>
      </c>
      <c r="C22" s="267">
        <v>31</v>
      </c>
      <c r="D22" s="267">
        <v>0</v>
      </c>
      <c r="E22" s="267">
        <v>5</v>
      </c>
      <c r="F22" s="267">
        <v>3</v>
      </c>
      <c r="G22" s="266">
        <f t="shared" si="0"/>
        <v>8</v>
      </c>
      <c r="H22" s="266">
        <f t="shared" si="1"/>
        <v>8</v>
      </c>
      <c r="I22" s="266">
        <f t="shared" si="2"/>
        <v>23</v>
      </c>
      <c r="J22" s="267">
        <v>22</v>
      </c>
      <c r="K22" s="48"/>
    </row>
    <row r="23" spans="1:12" s="46" customFormat="1" ht="17.100000000000001" customHeight="1" x14ac:dyDescent="0.2">
      <c r="A23" s="48"/>
      <c r="B23" s="50" t="s">
        <v>16</v>
      </c>
      <c r="C23" s="268">
        <v>365</v>
      </c>
      <c r="D23" s="268">
        <f t="shared" ref="D23:J23" si="3">SUM(D11:D22)</f>
        <v>42</v>
      </c>
      <c r="E23" s="268">
        <f t="shared" si="3"/>
        <v>53</v>
      </c>
      <c r="F23" s="268">
        <f t="shared" si="3"/>
        <v>26</v>
      </c>
      <c r="G23" s="268">
        <f t="shared" si="3"/>
        <v>79</v>
      </c>
      <c r="H23" s="268">
        <f t="shared" si="3"/>
        <v>121</v>
      </c>
      <c r="I23" s="268">
        <f t="shared" si="3"/>
        <v>244</v>
      </c>
      <c r="J23" s="268">
        <f t="shared" si="3"/>
        <v>230</v>
      </c>
      <c r="K23" s="48"/>
    </row>
    <row r="24" spans="1:12" s="46" customFormat="1" ht="11.25" customHeight="1" x14ac:dyDescent="0.2">
      <c r="A24" s="51"/>
      <c r="B24" s="52"/>
      <c r="C24" s="53"/>
      <c r="D24" s="51"/>
      <c r="E24" s="51"/>
      <c r="F24" s="51"/>
      <c r="G24" s="51"/>
      <c r="H24" s="51"/>
      <c r="I24" s="51"/>
      <c r="J24" s="51"/>
      <c r="K24" s="51"/>
    </row>
    <row r="25" spans="1:12" ht="15" x14ac:dyDescent="0.25">
      <c r="A25" s="43" t="s">
        <v>101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2" ht="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2" ht="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2" x14ac:dyDescent="0.2">
      <c r="A28" s="10" t="s">
        <v>1114</v>
      </c>
      <c r="B28"/>
      <c r="D28" s="936" t="s">
        <v>1120</v>
      </c>
      <c r="E28" s="936"/>
      <c r="F28" s="936"/>
      <c r="G28" s="936"/>
      <c r="H28" s="832" t="s">
        <v>1116</v>
      </c>
      <c r="I28" s="832"/>
      <c r="J28" s="832"/>
      <c r="K28" s="832"/>
      <c r="L28" s="660"/>
    </row>
    <row r="29" spans="1:12" x14ac:dyDescent="0.2">
      <c r="A29" s="163"/>
      <c r="B29" s="163"/>
      <c r="D29" s="936" t="s">
        <v>1121</v>
      </c>
      <c r="E29" s="936"/>
      <c r="F29" s="936"/>
      <c r="G29" s="936"/>
      <c r="H29" s="832" t="s">
        <v>1115</v>
      </c>
      <c r="I29" s="832"/>
      <c r="J29" s="832"/>
      <c r="K29" s="832"/>
      <c r="L29" s="660"/>
    </row>
    <row r="30" spans="1:12" ht="15" customHeight="1" x14ac:dyDescent="0.2">
      <c r="A30" s="674"/>
      <c r="B30" s="674"/>
      <c r="C30" s="674"/>
      <c r="D30" s="936" t="s">
        <v>1122</v>
      </c>
      <c r="E30" s="936"/>
      <c r="F30" s="936"/>
      <c r="G30" s="936"/>
      <c r="H30" s="674"/>
      <c r="I30" s="674"/>
      <c r="J30" s="674"/>
      <c r="K30" s="674"/>
    </row>
    <row r="31" spans="1:12" ht="15" customHeight="1" x14ac:dyDescent="0.2">
      <c r="A31" s="674"/>
      <c r="B31" s="674"/>
      <c r="C31" s="674"/>
      <c r="D31" s="674"/>
      <c r="E31" s="674"/>
      <c r="F31" s="674"/>
      <c r="G31" s="674"/>
      <c r="H31" s="674"/>
      <c r="I31" s="674"/>
      <c r="J31" s="674"/>
    </row>
    <row r="32" spans="1:12" ht="15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</row>
  </sheetData>
  <mergeCells count="19">
    <mergeCell ref="H28:K28"/>
    <mergeCell ref="H29:K29"/>
    <mergeCell ref="D28:G28"/>
    <mergeCell ref="D29:G29"/>
    <mergeCell ref="D30:G30"/>
    <mergeCell ref="K7:K9"/>
    <mergeCell ref="H8:H9"/>
    <mergeCell ref="C1:H1"/>
    <mergeCell ref="A2:J2"/>
    <mergeCell ref="A3:J3"/>
    <mergeCell ref="A5:J5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47"/>
  <sheetViews>
    <sheetView view="pageBreakPreview" topLeftCell="A13" zoomScaleNormal="70" zoomScaleSheetLayoutView="100" workbookViewId="0">
      <selection activeCell="F42" sqref="F42:I44"/>
    </sheetView>
  </sheetViews>
  <sheetFormatPr defaultColWidth="9.140625" defaultRowHeight="12.75" x14ac:dyDescent="0.2"/>
  <cols>
    <col min="1" max="1" width="5.5703125" style="208" customWidth="1"/>
    <col min="2" max="2" width="14.140625" style="208" customWidth="1"/>
    <col min="3" max="3" width="10.28515625" style="208" customWidth="1"/>
    <col min="4" max="4" width="8.42578125" style="208" customWidth="1"/>
    <col min="5" max="6" width="9.85546875" style="208" customWidth="1"/>
    <col min="7" max="7" width="10.85546875" style="208" customWidth="1"/>
    <col min="8" max="8" width="12.85546875" style="208" customWidth="1"/>
    <col min="9" max="9" width="9.28515625" style="198" customWidth="1"/>
    <col min="10" max="10" width="9.7109375" style="198" customWidth="1"/>
    <col min="11" max="11" width="8" style="198" customWidth="1"/>
    <col min="12" max="14" width="8.140625" style="198" customWidth="1"/>
    <col min="15" max="15" width="8.42578125" style="198" customWidth="1"/>
    <col min="16" max="16" width="8.140625" style="198" customWidth="1"/>
    <col min="17" max="17" width="8.85546875" style="198" customWidth="1"/>
    <col min="18" max="18" width="8.140625" style="198" customWidth="1"/>
    <col min="19" max="16384" width="9.140625" style="198"/>
  </cols>
  <sheetData>
    <row r="1" spans="1:18" ht="12.75" customHeight="1" x14ac:dyDescent="0.2">
      <c r="G1" s="1064"/>
      <c r="H1" s="1064"/>
      <c r="I1" s="1064"/>
      <c r="J1" s="208"/>
      <c r="K1" s="208"/>
      <c r="L1" s="208"/>
      <c r="M1" s="208"/>
      <c r="N1" s="208"/>
      <c r="O1" s="208"/>
      <c r="P1" s="208"/>
      <c r="Q1" s="1066" t="s">
        <v>548</v>
      </c>
      <c r="R1" s="1066"/>
    </row>
    <row r="2" spans="1:18" ht="15.75" x14ac:dyDescent="0.25">
      <c r="A2" s="1062" t="s">
        <v>0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</row>
    <row r="3" spans="1:18" ht="18" x14ac:dyDescent="0.25">
      <c r="A3" s="1063" t="s">
        <v>663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</row>
    <row r="4" spans="1:18" ht="12.75" customHeight="1" x14ac:dyDescent="0.2">
      <c r="A4" s="1061" t="s">
        <v>751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</row>
    <row r="5" spans="1:18" s="199" customFormat="1" ht="7.5" customHeight="1" x14ac:dyDescent="0.2">
      <c r="A5" s="1061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</row>
    <row r="6" spans="1:18" x14ac:dyDescent="0.2">
      <c r="A6" s="1065"/>
      <c r="B6" s="1065"/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</row>
    <row r="7" spans="1:18" x14ac:dyDescent="0.2">
      <c r="A7" s="27" t="s">
        <v>870</v>
      </c>
      <c r="B7" s="27"/>
      <c r="H7" s="209"/>
      <c r="I7" s="208"/>
      <c r="J7" s="208"/>
      <c r="K7" s="208"/>
      <c r="L7" s="1068"/>
      <c r="M7" s="1068"/>
      <c r="N7" s="1068"/>
      <c r="O7" s="1068"/>
      <c r="P7" s="1068"/>
      <c r="Q7" s="1068"/>
      <c r="R7" s="1068"/>
    </row>
    <row r="8" spans="1:18" ht="24.75" customHeight="1" x14ac:dyDescent="0.2">
      <c r="A8" s="842" t="s">
        <v>2</v>
      </c>
      <c r="B8" s="842" t="s">
        <v>3</v>
      </c>
      <c r="C8" s="1069" t="s">
        <v>500</v>
      </c>
      <c r="D8" s="1070"/>
      <c r="E8" s="1070"/>
      <c r="F8" s="1070"/>
      <c r="G8" s="1071"/>
      <c r="H8" s="1072" t="s">
        <v>80</v>
      </c>
      <c r="I8" s="1069" t="s">
        <v>81</v>
      </c>
      <c r="J8" s="1070"/>
      <c r="K8" s="1070"/>
      <c r="L8" s="1071"/>
      <c r="M8" s="1069" t="s">
        <v>745</v>
      </c>
      <c r="N8" s="1070"/>
      <c r="O8" s="1070"/>
      <c r="P8" s="1070"/>
      <c r="Q8" s="1070"/>
      <c r="R8" s="1070"/>
    </row>
    <row r="9" spans="1:18" ht="44.45" customHeight="1" x14ac:dyDescent="0.2">
      <c r="A9" s="842"/>
      <c r="B9" s="842"/>
      <c r="C9" s="376" t="s">
        <v>5</v>
      </c>
      <c r="D9" s="376" t="s">
        <v>6</v>
      </c>
      <c r="E9" s="376" t="s">
        <v>364</v>
      </c>
      <c r="F9" s="384" t="s">
        <v>95</v>
      </c>
      <c r="G9" s="384" t="s">
        <v>229</v>
      </c>
      <c r="H9" s="1073"/>
      <c r="I9" s="376" t="s">
        <v>179</v>
      </c>
      <c r="J9" s="376" t="s">
        <v>112</v>
      </c>
      <c r="K9" s="376" t="s">
        <v>113</v>
      </c>
      <c r="L9" s="376" t="s">
        <v>448</v>
      </c>
      <c r="M9" s="376" t="s">
        <v>16</v>
      </c>
      <c r="N9" s="376" t="s">
        <v>746</v>
      </c>
      <c r="O9" s="376" t="s">
        <v>747</v>
      </c>
      <c r="P9" s="376" t="s">
        <v>748</v>
      </c>
      <c r="Q9" s="376" t="s">
        <v>749</v>
      </c>
      <c r="R9" s="376" t="s">
        <v>750</v>
      </c>
    </row>
    <row r="10" spans="1:18" s="200" customFormat="1" x14ac:dyDescent="0.2">
      <c r="A10" s="210">
        <v>1</v>
      </c>
      <c r="B10" s="210">
        <v>2</v>
      </c>
      <c r="C10" s="210">
        <v>3</v>
      </c>
      <c r="D10" s="210">
        <v>4</v>
      </c>
      <c r="E10" s="210">
        <v>5</v>
      </c>
      <c r="F10" s="210">
        <v>6</v>
      </c>
      <c r="G10" s="210">
        <v>7</v>
      </c>
      <c r="H10" s="210">
        <v>8</v>
      </c>
      <c r="I10" s="210">
        <v>9</v>
      </c>
      <c r="J10" s="210">
        <v>10</v>
      </c>
      <c r="K10" s="210">
        <v>11</v>
      </c>
      <c r="L10" s="210">
        <v>12</v>
      </c>
      <c r="M10" s="210">
        <v>13</v>
      </c>
      <c r="N10" s="210">
        <v>14</v>
      </c>
      <c r="O10" s="210">
        <v>15</v>
      </c>
      <c r="P10" s="210">
        <v>16</v>
      </c>
      <c r="Q10" s="210">
        <v>17</v>
      </c>
      <c r="R10" s="210">
        <v>18</v>
      </c>
    </row>
    <row r="11" spans="1:18" x14ac:dyDescent="0.2">
      <c r="A11" s="250">
        <v>1</v>
      </c>
      <c r="B11" s="252" t="s">
        <v>822</v>
      </c>
      <c r="C11" s="211">
        <f>'enrolment vs availed_PY'!H11</f>
        <v>0</v>
      </c>
      <c r="D11" s="211">
        <f>'enrolment vs availed_PY'!I11</f>
        <v>91192</v>
      </c>
      <c r="E11" s="211">
        <v>0</v>
      </c>
      <c r="F11" s="211">
        <f>'enrolment vs availed_PY'!K11</f>
        <v>121</v>
      </c>
      <c r="G11" s="211">
        <f>SUM(C11:F11)</f>
        <v>91313</v>
      </c>
      <c r="H11" s="212">
        <v>230</v>
      </c>
      <c r="I11" s="389">
        <f>J11</f>
        <v>2100.1990000000001</v>
      </c>
      <c r="J11" s="387">
        <f>(G11*H11*100)/1000000</f>
        <v>2100.1990000000001</v>
      </c>
      <c r="K11" s="387">
        <v>0</v>
      </c>
      <c r="L11" s="387">
        <v>0</v>
      </c>
      <c r="M11" s="211"/>
      <c r="N11" s="211"/>
      <c r="O11" s="211"/>
      <c r="P11" s="211"/>
      <c r="Q11" s="211"/>
      <c r="R11" s="211"/>
    </row>
    <row r="12" spans="1:18" x14ac:dyDescent="0.2">
      <c r="A12" s="250">
        <v>2</v>
      </c>
      <c r="B12" s="252" t="s">
        <v>823</v>
      </c>
      <c r="C12" s="211">
        <f>'enrolment vs availed_PY'!H12</f>
        <v>0</v>
      </c>
      <c r="D12" s="211">
        <f>'enrolment vs availed_PY'!I12</f>
        <v>293955</v>
      </c>
      <c r="E12" s="211">
        <v>0</v>
      </c>
      <c r="F12" s="211">
        <f>'enrolment vs availed_PY'!K12</f>
        <v>0</v>
      </c>
      <c r="G12" s="211">
        <f t="shared" ref="G12:G35" si="0">SUM(C12:F12)</f>
        <v>293955</v>
      </c>
      <c r="H12" s="236">
        <v>230</v>
      </c>
      <c r="I12" s="389">
        <f t="shared" ref="I12:I35" si="1">J12</f>
        <v>6760.9650000000001</v>
      </c>
      <c r="J12" s="387">
        <f t="shared" ref="J12:J34" si="2">(G12*H12*100)/1000000</f>
        <v>6760.9650000000001</v>
      </c>
      <c r="K12" s="387">
        <v>0</v>
      </c>
      <c r="L12" s="387">
        <v>0</v>
      </c>
      <c r="M12" s="211"/>
      <c r="N12" s="211"/>
      <c r="O12" s="211"/>
      <c r="P12" s="211"/>
      <c r="Q12" s="211"/>
      <c r="R12" s="211"/>
    </row>
    <row r="13" spans="1:18" x14ac:dyDescent="0.2">
      <c r="A13" s="250">
        <v>3</v>
      </c>
      <c r="B13" s="252" t="s">
        <v>824</v>
      </c>
      <c r="C13" s="211">
        <f>'enrolment vs availed_PY'!H13</f>
        <v>360</v>
      </c>
      <c r="D13" s="211">
        <f>'enrolment vs availed_PY'!I13</f>
        <v>316487</v>
      </c>
      <c r="E13" s="211">
        <v>0</v>
      </c>
      <c r="F13" s="211">
        <f>'enrolment vs availed_PY'!K13</f>
        <v>0</v>
      </c>
      <c r="G13" s="211">
        <f t="shared" si="0"/>
        <v>316847</v>
      </c>
      <c r="H13" s="236">
        <v>230</v>
      </c>
      <c r="I13" s="389">
        <f t="shared" si="1"/>
        <v>7287.4809999999998</v>
      </c>
      <c r="J13" s="387">
        <f t="shared" si="2"/>
        <v>7287.4809999999998</v>
      </c>
      <c r="K13" s="387">
        <v>0</v>
      </c>
      <c r="L13" s="387">
        <v>0</v>
      </c>
      <c r="M13" s="211"/>
      <c r="N13" s="211"/>
      <c r="O13" s="211"/>
      <c r="P13" s="211"/>
      <c r="Q13" s="211"/>
      <c r="R13" s="211"/>
    </row>
    <row r="14" spans="1:18" x14ac:dyDescent="0.2">
      <c r="A14" s="250">
        <v>4</v>
      </c>
      <c r="B14" s="252" t="s">
        <v>825</v>
      </c>
      <c r="C14" s="211">
        <f>'enrolment vs availed_PY'!H14</f>
        <v>1739</v>
      </c>
      <c r="D14" s="211">
        <f>'enrolment vs availed_PY'!I14</f>
        <v>319321</v>
      </c>
      <c r="E14" s="211">
        <v>0</v>
      </c>
      <c r="F14" s="211">
        <f>'enrolment vs availed_PY'!K14</f>
        <v>324</v>
      </c>
      <c r="G14" s="211">
        <f t="shared" si="0"/>
        <v>321384</v>
      </c>
      <c r="H14" s="236">
        <v>230</v>
      </c>
      <c r="I14" s="389">
        <f t="shared" si="1"/>
        <v>7391.8320000000003</v>
      </c>
      <c r="J14" s="387">
        <f t="shared" si="2"/>
        <v>7391.8320000000003</v>
      </c>
      <c r="K14" s="387">
        <v>0</v>
      </c>
      <c r="L14" s="387">
        <v>0</v>
      </c>
      <c r="M14" s="211"/>
      <c r="N14" s="211"/>
      <c r="O14" s="211"/>
      <c r="P14" s="211"/>
      <c r="Q14" s="211"/>
      <c r="R14" s="211"/>
    </row>
    <row r="15" spans="1:18" x14ac:dyDescent="0.2">
      <c r="A15" s="250">
        <v>5</v>
      </c>
      <c r="B15" s="252" t="s">
        <v>826</v>
      </c>
      <c r="C15" s="211">
        <f>'enrolment vs availed_PY'!H15</f>
        <v>0</v>
      </c>
      <c r="D15" s="211">
        <f>'enrolment vs availed_PY'!I15</f>
        <v>215202</v>
      </c>
      <c r="E15" s="211">
        <v>0</v>
      </c>
      <c r="F15" s="211">
        <f>'enrolment vs availed_PY'!K15</f>
        <v>0</v>
      </c>
      <c r="G15" s="211">
        <f t="shared" si="0"/>
        <v>215202</v>
      </c>
      <c r="H15" s="236">
        <v>230</v>
      </c>
      <c r="I15" s="389">
        <f t="shared" si="1"/>
        <v>4949.6459999999997</v>
      </c>
      <c r="J15" s="387">
        <f t="shared" si="2"/>
        <v>4949.6459999999997</v>
      </c>
      <c r="K15" s="387">
        <v>0</v>
      </c>
      <c r="L15" s="387">
        <v>0</v>
      </c>
      <c r="M15" s="211"/>
      <c r="N15" s="211"/>
      <c r="O15" s="211"/>
      <c r="P15" s="211"/>
      <c r="Q15" s="211"/>
      <c r="R15" s="211"/>
    </row>
    <row r="16" spans="1:18" x14ac:dyDescent="0.2">
      <c r="A16" s="250">
        <v>6</v>
      </c>
      <c r="B16" s="252" t="s">
        <v>827</v>
      </c>
      <c r="C16" s="211">
        <f>'enrolment vs availed_PY'!H16</f>
        <v>325</v>
      </c>
      <c r="D16" s="211">
        <f>'enrolment vs availed_PY'!I16</f>
        <v>113613</v>
      </c>
      <c r="E16" s="211">
        <v>0</v>
      </c>
      <c r="F16" s="211">
        <f>'enrolment vs availed_PY'!K16</f>
        <v>0</v>
      </c>
      <c r="G16" s="211">
        <f t="shared" si="0"/>
        <v>113938</v>
      </c>
      <c r="H16" s="236">
        <v>230</v>
      </c>
      <c r="I16" s="389">
        <f t="shared" si="1"/>
        <v>2620.5740000000001</v>
      </c>
      <c r="J16" s="387">
        <f t="shared" si="2"/>
        <v>2620.5740000000001</v>
      </c>
      <c r="K16" s="387">
        <v>0</v>
      </c>
      <c r="L16" s="387">
        <v>0</v>
      </c>
      <c r="M16" s="211"/>
      <c r="N16" s="211"/>
      <c r="O16" s="211"/>
      <c r="P16" s="211"/>
      <c r="Q16" s="211"/>
      <c r="R16" s="211"/>
    </row>
    <row r="17" spans="1:18" x14ac:dyDescent="0.2">
      <c r="A17" s="250">
        <v>7</v>
      </c>
      <c r="B17" s="252" t="s">
        <v>828</v>
      </c>
      <c r="C17" s="211">
        <f>'enrolment vs availed_PY'!H17</f>
        <v>145</v>
      </c>
      <c r="D17" s="211">
        <f>'enrolment vs availed_PY'!I17</f>
        <v>335161</v>
      </c>
      <c r="E17" s="211">
        <v>0</v>
      </c>
      <c r="F17" s="211">
        <f>'enrolment vs availed_PY'!K17</f>
        <v>0</v>
      </c>
      <c r="G17" s="211">
        <f t="shared" si="0"/>
        <v>335306</v>
      </c>
      <c r="H17" s="236">
        <v>230</v>
      </c>
      <c r="I17" s="389">
        <f t="shared" si="1"/>
        <v>7712.0379999999996</v>
      </c>
      <c r="J17" s="387">
        <f t="shared" si="2"/>
        <v>7712.0379999999996</v>
      </c>
      <c r="K17" s="387">
        <v>0</v>
      </c>
      <c r="L17" s="387">
        <v>0</v>
      </c>
      <c r="M17" s="211"/>
      <c r="N17" s="211"/>
      <c r="O17" s="211"/>
      <c r="P17" s="211"/>
      <c r="Q17" s="211"/>
      <c r="R17" s="211"/>
    </row>
    <row r="18" spans="1:18" x14ac:dyDescent="0.2">
      <c r="A18" s="250">
        <v>8</v>
      </c>
      <c r="B18" s="252" t="s">
        <v>829</v>
      </c>
      <c r="C18" s="211">
        <f>'enrolment vs availed_PY'!H18</f>
        <v>127</v>
      </c>
      <c r="D18" s="211">
        <f>'enrolment vs availed_PY'!I18</f>
        <v>49632</v>
      </c>
      <c r="E18" s="211">
        <v>0</v>
      </c>
      <c r="F18" s="211">
        <f>'enrolment vs availed_PY'!K18</f>
        <v>0</v>
      </c>
      <c r="G18" s="211">
        <f t="shared" si="0"/>
        <v>49759</v>
      </c>
      <c r="H18" s="236">
        <v>230</v>
      </c>
      <c r="I18" s="389">
        <f t="shared" si="1"/>
        <v>1144.4570000000001</v>
      </c>
      <c r="J18" s="387">
        <f t="shared" si="2"/>
        <v>1144.4570000000001</v>
      </c>
      <c r="K18" s="387">
        <v>0</v>
      </c>
      <c r="L18" s="387">
        <v>0</v>
      </c>
      <c r="M18" s="211"/>
      <c r="N18" s="211"/>
      <c r="O18" s="211"/>
      <c r="P18" s="211"/>
      <c r="Q18" s="211"/>
      <c r="R18" s="211"/>
    </row>
    <row r="19" spans="1:18" x14ac:dyDescent="0.2">
      <c r="A19" s="250">
        <v>9</v>
      </c>
      <c r="B19" s="252" t="s">
        <v>830</v>
      </c>
      <c r="C19" s="211">
        <f>'enrolment vs availed_PY'!H19</f>
        <v>7003</v>
      </c>
      <c r="D19" s="211">
        <f>'enrolment vs availed_PY'!I19</f>
        <v>297196</v>
      </c>
      <c r="E19" s="211">
        <v>0</v>
      </c>
      <c r="F19" s="211">
        <f>'enrolment vs availed_PY'!K19</f>
        <v>1580</v>
      </c>
      <c r="G19" s="211">
        <f t="shared" si="0"/>
        <v>305779</v>
      </c>
      <c r="H19" s="236">
        <v>230</v>
      </c>
      <c r="I19" s="389">
        <f t="shared" si="1"/>
        <v>7032.9170000000004</v>
      </c>
      <c r="J19" s="387">
        <f t="shared" si="2"/>
        <v>7032.9170000000004</v>
      </c>
      <c r="K19" s="387">
        <v>0</v>
      </c>
      <c r="L19" s="387">
        <v>0</v>
      </c>
      <c r="M19" s="211"/>
      <c r="N19" s="211"/>
      <c r="O19" s="211"/>
      <c r="P19" s="211"/>
      <c r="Q19" s="211"/>
      <c r="R19" s="211"/>
    </row>
    <row r="20" spans="1:18" x14ac:dyDescent="0.2">
      <c r="A20" s="250">
        <v>10</v>
      </c>
      <c r="B20" s="252" t="s">
        <v>831</v>
      </c>
      <c r="C20" s="211">
        <f>'enrolment vs availed_PY'!H20</f>
        <v>0</v>
      </c>
      <c r="D20" s="211">
        <f>'enrolment vs availed_PY'!I20</f>
        <v>278733</v>
      </c>
      <c r="E20" s="211">
        <v>0</v>
      </c>
      <c r="F20" s="211">
        <f>'enrolment vs availed_PY'!K20</f>
        <v>1657</v>
      </c>
      <c r="G20" s="211">
        <f t="shared" si="0"/>
        <v>280390</v>
      </c>
      <c r="H20" s="236">
        <v>230</v>
      </c>
      <c r="I20" s="389">
        <f t="shared" si="1"/>
        <v>6448.97</v>
      </c>
      <c r="J20" s="387">
        <f t="shared" si="2"/>
        <v>6448.97</v>
      </c>
      <c r="K20" s="387">
        <v>0</v>
      </c>
      <c r="L20" s="387">
        <v>0</v>
      </c>
      <c r="M20" s="211"/>
      <c r="N20" s="211"/>
      <c r="O20" s="211"/>
      <c r="P20" s="211"/>
      <c r="Q20" s="211"/>
      <c r="R20" s="211"/>
    </row>
    <row r="21" spans="1:18" x14ac:dyDescent="0.2">
      <c r="A21" s="250">
        <v>11</v>
      </c>
      <c r="B21" s="252" t="s">
        <v>832</v>
      </c>
      <c r="C21" s="211">
        <f>'enrolment vs availed_PY'!H21</f>
        <v>877</v>
      </c>
      <c r="D21" s="211">
        <f>'enrolment vs availed_PY'!I21</f>
        <v>162100</v>
      </c>
      <c r="E21" s="211">
        <v>0</v>
      </c>
      <c r="F21" s="211">
        <f>'enrolment vs availed_PY'!K21</f>
        <v>413</v>
      </c>
      <c r="G21" s="211">
        <f t="shared" si="0"/>
        <v>163390</v>
      </c>
      <c r="H21" s="236">
        <v>230</v>
      </c>
      <c r="I21" s="389">
        <f t="shared" si="1"/>
        <v>3757.97</v>
      </c>
      <c r="J21" s="387">
        <f t="shared" si="2"/>
        <v>3757.97</v>
      </c>
      <c r="K21" s="387">
        <v>0</v>
      </c>
      <c r="L21" s="387">
        <v>0</v>
      </c>
      <c r="M21" s="211"/>
      <c r="N21" s="211"/>
      <c r="O21" s="211"/>
      <c r="P21" s="211"/>
      <c r="Q21" s="211"/>
      <c r="R21" s="211"/>
    </row>
    <row r="22" spans="1:18" x14ac:dyDescent="0.2">
      <c r="A22" s="250">
        <v>12</v>
      </c>
      <c r="B22" s="252" t="s">
        <v>833</v>
      </c>
      <c r="C22" s="211">
        <f>'enrolment vs availed_PY'!H22</f>
        <v>18626</v>
      </c>
      <c r="D22" s="211">
        <f>'enrolment vs availed_PY'!I22</f>
        <v>83593</v>
      </c>
      <c r="E22" s="211">
        <v>0</v>
      </c>
      <c r="F22" s="211">
        <f>'enrolment vs availed_PY'!K22</f>
        <v>1568</v>
      </c>
      <c r="G22" s="211">
        <f t="shared" si="0"/>
        <v>103787</v>
      </c>
      <c r="H22" s="236">
        <v>230</v>
      </c>
      <c r="I22" s="389">
        <f t="shared" si="1"/>
        <v>2387.1010000000001</v>
      </c>
      <c r="J22" s="387">
        <f t="shared" si="2"/>
        <v>2387.1010000000001</v>
      </c>
      <c r="K22" s="387">
        <v>0</v>
      </c>
      <c r="L22" s="387">
        <v>0</v>
      </c>
      <c r="M22" s="211"/>
      <c r="N22" s="211"/>
      <c r="O22" s="211"/>
      <c r="P22" s="211"/>
      <c r="Q22" s="211"/>
      <c r="R22" s="211"/>
    </row>
    <row r="23" spans="1:18" x14ac:dyDescent="0.2">
      <c r="A23" s="250">
        <v>13</v>
      </c>
      <c r="B23" s="252" t="s">
        <v>834</v>
      </c>
      <c r="C23" s="211">
        <f>'enrolment vs availed_PY'!H23</f>
        <v>0</v>
      </c>
      <c r="D23" s="211">
        <f>'enrolment vs availed_PY'!I23</f>
        <v>369921</v>
      </c>
      <c r="E23" s="211">
        <v>0</v>
      </c>
      <c r="F23" s="211">
        <f>'enrolment vs availed_PY'!K23</f>
        <v>0</v>
      </c>
      <c r="G23" s="211">
        <f t="shared" si="0"/>
        <v>369921</v>
      </c>
      <c r="H23" s="236">
        <v>230</v>
      </c>
      <c r="I23" s="389">
        <f t="shared" si="1"/>
        <v>8508.1830000000009</v>
      </c>
      <c r="J23" s="387">
        <f t="shared" si="2"/>
        <v>8508.1830000000009</v>
      </c>
      <c r="K23" s="387">
        <v>0</v>
      </c>
      <c r="L23" s="387">
        <v>0</v>
      </c>
      <c r="M23" s="211"/>
      <c r="N23" s="211"/>
      <c r="O23" s="211"/>
      <c r="P23" s="211"/>
      <c r="Q23" s="211"/>
      <c r="R23" s="211"/>
    </row>
    <row r="24" spans="1:18" x14ac:dyDescent="0.2">
      <c r="A24" s="250">
        <v>14</v>
      </c>
      <c r="B24" s="252" t="s">
        <v>835</v>
      </c>
      <c r="C24" s="211">
        <f>'enrolment vs availed_PY'!H24</f>
        <v>1087</v>
      </c>
      <c r="D24" s="211">
        <f>'enrolment vs availed_PY'!I24</f>
        <v>672310</v>
      </c>
      <c r="E24" s="211">
        <v>0</v>
      </c>
      <c r="F24" s="211">
        <f>'enrolment vs availed_PY'!K24</f>
        <v>0</v>
      </c>
      <c r="G24" s="211">
        <f t="shared" si="0"/>
        <v>673397</v>
      </c>
      <c r="H24" s="236">
        <v>230</v>
      </c>
      <c r="I24" s="389">
        <f t="shared" si="1"/>
        <v>15488.130999999999</v>
      </c>
      <c r="J24" s="387">
        <f t="shared" si="2"/>
        <v>15488.130999999999</v>
      </c>
      <c r="K24" s="387">
        <v>0</v>
      </c>
      <c r="L24" s="387">
        <v>0</v>
      </c>
      <c r="M24" s="211"/>
      <c r="N24" s="211"/>
      <c r="O24" s="211"/>
      <c r="P24" s="211"/>
      <c r="Q24" s="211"/>
      <c r="R24" s="211"/>
    </row>
    <row r="25" spans="1:18" x14ac:dyDescent="0.2">
      <c r="A25" s="250">
        <v>15</v>
      </c>
      <c r="B25" s="252" t="s">
        <v>836</v>
      </c>
      <c r="C25" s="211">
        <f>'enrolment vs availed_PY'!H25</f>
        <v>0</v>
      </c>
      <c r="D25" s="211">
        <f>'enrolment vs availed_PY'!I25</f>
        <v>358932</v>
      </c>
      <c r="E25" s="211">
        <v>0</v>
      </c>
      <c r="F25" s="211">
        <f>'enrolment vs availed_PY'!K25</f>
        <v>0</v>
      </c>
      <c r="G25" s="211">
        <f t="shared" si="0"/>
        <v>358932</v>
      </c>
      <c r="H25" s="236">
        <v>230</v>
      </c>
      <c r="I25" s="389">
        <f t="shared" si="1"/>
        <v>8255.4359999999997</v>
      </c>
      <c r="J25" s="387">
        <f t="shared" si="2"/>
        <v>8255.4359999999997</v>
      </c>
      <c r="K25" s="387">
        <v>0</v>
      </c>
      <c r="L25" s="387">
        <v>0</v>
      </c>
      <c r="M25" s="211"/>
      <c r="N25" s="211"/>
      <c r="O25" s="211"/>
      <c r="P25" s="211"/>
      <c r="Q25" s="211"/>
      <c r="R25" s="211"/>
    </row>
    <row r="26" spans="1:18" x14ac:dyDescent="0.2">
      <c r="A26" s="250">
        <v>16</v>
      </c>
      <c r="B26" s="252" t="s">
        <v>837</v>
      </c>
      <c r="C26" s="211">
        <f>'enrolment vs availed_PY'!H26</f>
        <v>2365</v>
      </c>
      <c r="D26" s="211">
        <f>'enrolment vs availed_PY'!I26</f>
        <v>381501</v>
      </c>
      <c r="E26" s="211">
        <v>0</v>
      </c>
      <c r="F26" s="211">
        <f>'enrolment vs availed_PY'!K26</f>
        <v>1625</v>
      </c>
      <c r="G26" s="211">
        <f t="shared" si="0"/>
        <v>385491</v>
      </c>
      <c r="H26" s="236">
        <v>230</v>
      </c>
      <c r="I26" s="389">
        <f t="shared" si="1"/>
        <v>8866.2929999999997</v>
      </c>
      <c r="J26" s="387">
        <f t="shared" si="2"/>
        <v>8866.2929999999997</v>
      </c>
      <c r="K26" s="387">
        <v>0</v>
      </c>
      <c r="L26" s="387">
        <v>0</v>
      </c>
      <c r="M26" s="211"/>
      <c r="N26" s="211"/>
      <c r="O26" s="211"/>
      <c r="P26" s="211"/>
      <c r="Q26" s="211"/>
      <c r="R26" s="211"/>
    </row>
    <row r="27" spans="1:18" x14ac:dyDescent="0.2">
      <c r="A27" s="250">
        <v>17</v>
      </c>
      <c r="B27" s="252" t="s">
        <v>838</v>
      </c>
      <c r="C27" s="211">
        <f>'enrolment vs availed_PY'!H27</f>
        <v>0</v>
      </c>
      <c r="D27" s="211">
        <f>'enrolment vs availed_PY'!I27</f>
        <v>336926</v>
      </c>
      <c r="E27" s="211">
        <v>0</v>
      </c>
      <c r="F27" s="211">
        <f>'enrolment vs availed_PY'!K27</f>
        <v>0</v>
      </c>
      <c r="G27" s="211">
        <f t="shared" si="0"/>
        <v>336926</v>
      </c>
      <c r="H27" s="236">
        <v>230</v>
      </c>
      <c r="I27" s="389">
        <f t="shared" si="1"/>
        <v>7749.2979999999998</v>
      </c>
      <c r="J27" s="387">
        <f t="shared" si="2"/>
        <v>7749.2979999999998</v>
      </c>
      <c r="K27" s="387">
        <v>0</v>
      </c>
      <c r="L27" s="387">
        <v>0</v>
      </c>
      <c r="M27" s="211"/>
      <c r="N27" s="211"/>
      <c r="O27" s="211"/>
      <c r="P27" s="211"/>
      <c r="Q27" s="211"/>
      <c r="R27" s="211"/>
    </row>
    <row r="28" spans="1:18" x14ac:dyDescent="0.2">
      <c r="A28" s="250">
        <v>18</v>
      </c>
      <c r="B28" s="252" t="s">
        <v>839</v>
      </c>
      <c r="C28" s="211">
        <f>'enrolment vs availed_PY'!H28</f>
        <v>8476</v>
      </c>
      <c r="D28" s="211">
        <f>'enrolment vs availed_PY'!I28</f>
        <v>508737</v>
      </c>
      <c r="E28" s="211">
        <v>0</v>
      </c>
      <c r="F28" s="211">
        <f>'enrolment vs availed_PY'!K28</f>
        <v>7487</v>
      </c>
      <c r="G28" s="211">
        <f t="shared" si="0"/>
        <v>524700</v>
      </c>
      <c r="H28" s="236">
        <v>230</v>
      </c>
      <c r="I28" s="389">
        <f t="shared" si="1"/>
        <v>12068.1</v>
      </c>
      <c r="J28" s="387">
        <f t="shared" si="2"/>
        <v>12068.1</v>
      </c>
      <c r="K28" s="387">
        <v>0</v>
      </c>
      <c r="L28" s="387">
        <v>0</v>
      </c>
      <c r="M28" s="211"/>
      <c r="N28" s="211"/>
      <c r="O28" s="211"/>
      <c r="P28" s="211"/>
      <c r="Q28" s="211"/>
      <c r="R28" s="211"/>
    </row>
    <row r="29" spans="1:18" x14ac:dyDescent="0.2">
      <c r="A29" s="250">
        <v>19</v>
      </c>
      <c r="B29" s="252" t="s">
        <v>840</v>
      </c>
      <c r="C29" s="211">
        <f>'enrolment vs availed_PY'!H29</f>
        <v>0</v>
      </c>
      <c r="D29" s="211">
        <f>'enrolment vs availed_PY'!I29</f>
        <v>608840</v>
      </c>
      <c r="E29" s="211">
        <v>0</v>
      </c>
      <c r="F29" s="211">
        <f>'enrolment vs availed_PY'!K29</f>
        <v>30853</v>
      </c>
      <c r="G29" s="211">
        <f t="shared" si="0"/>
        <v>639693</v>
      </c>
      <c r="H29" s="236">
        <v>230</v>
      </c>
      <c r="I29" s="389">
        <f t="shared" si="1"/>
        <v>14712.939</v>
      </c>
      <c r="J29" s="387">
        <f t="shared" si="2"/>
        <v>14712.939</v>
      </c>
      <c r="K29" s="387">
        <v>0</v>
      </c>
      <c r="L29" s="387">
        <v>0</v>
      </c>
      <c r="M29" s="211"/>
      <c r="N29" s="211"/>
      <c r="O29" s="211"/>
      <c r="P29" s="211"/>
      <c r="Q29" s="211"/>
      <c r="R29" s="211"/>
    </row>
    <row r="30" spans="1:18" x14ac:dyDescent="0.2">
      <c r="A30" s="250">
        <v>20</v>
      </c>
      <c r="B30" s="252" t="s">
        <v>841</v>
      </c>
      <c r="C30" s="211">
        <f>'enrolment vs availed_PY'!H30</f>
        <v>518</v>
      </c>
      <c r="D30" s="211">
        <f>'enrolment vs availed_PY'!I30</f>
        <v>269969</v>
      </c>
      <c r="E30" s="211">
        <v>0</v>
      </c>
      <c r="F30" s="211">
        <f>'enrolment vs availed_PY'!K30</f>
        <v>0</v>
      </c>
      <c r="G30" s="211">
        <f t="shared" si="0"/>
        <v>270487</v>
      </c>
      <c r="H30" s="236">
        <v>230</v>
      </c>
      <c r="I30" s="389">
        <f t="shared" si="1"/>
        <v>6221.201</v>
      </c>
      <c r="J30" s="387">
        <f t="shared" si="2"/>
        <v>6221.201</v>
      </c>
      <c r="K30" s="387">
        <v>0</v>
      </c>
      <c r="L30" s="387">
        <v>0</v>
      </c>
      <c r="M30" s="211"/>
      <c r="N30" s="211"/>
      <c r="O30" s="211"/>
      <c r="P30" s="211"/>
      <c r="Q30" s="211"/>
      <c r="R30" s="211"/>
    </row>
    <row r="31" spans="1:18" x14ac:dyDescent="0.2">
      <c r="A31" s="250">
        <v>21</v>
      </c>
      <c r="B31" s="252" t="s">
        <v>842</v>
      </c>
      <c r="C31" s="211">
        <f>'enrolment vs availed_PY'!H31</f>
        <v>0</v>
      </c>
      <c r="D31" s="211">
        <f>'enrolment vs availed_PY'!I31</f>
        <v>65131</v>
      </c>
      <c r="E31" s="211">
        <v>0</v>
      </c>
      <c r="F31" s="211">
        <f>'enrolment vs availed_PY'!K31</f>
        <v>0</v>
      </c>
      <c r="G31" s="211">
        <f t="shared" si="0"/>
        <v>65131</v>
      </c>
      <c r="H31" s="236">
        <v>230</v>
      </c>
      <c r="I31" s="389">
        <f t="shared" si="1"/>
        <v>1498.0129999999999</v>
      </c>
      <c r="J31" s="387">
        <f t="shared" si="2"/>
        <v>1498.0129999999999</v>
      </c>
      <c r="K31" s="387">
        <v>0</v>
      </c>
      <c r="L31" s="387">
        <v>0</v>
      </c>
      <c r="M31" s="211"/>
      <c r="N31" s="211"/>
      <c r="O31" s="211"/>
      <c r="P31" s="211"/>
      <c r="Q31" s="211"/>
      <c r="R31" s="211"/>
    </row>
    <row r="32" spans="1:18" x14ac:dyDescent="0.2">
      <c r="A32" s="250">
        <v>22</v>
      </c>
      <c r="B32" s="252" t="s">
        <v>843</v>
      </c>
      <c r="C32" s="211">
        <f>'enrolment vs availed_PY'!H32</f>
        <v>841</v>
      </c>
      <c r="D32" s="211">
        <f>'enrolment vs availed_PY'!I32</f>
        <v>157774</v>
      </c>
      <c r="E32" s="211">
        <v>0</v>
      </c>
      <c r="F32" s="211">
        <f>'enrolment vs availed_PY'!K32</f>
        <v>313</v>
      </c>
      <c r="G32" s="211">
        <f t="shared" si="0"/>
        <v>158928</v>
      </c>
      <c r="H32" s="236">
        <v>230</v>
      </c>
      <c r="I32" s="389">
        <f t="shared" si="1"/>
        <v>3655.3440000000001</v>
      </c>
      <c r="J32" s="387">
        <f t="shared" si="2"/>
        <v>3655.3440000000001</v>
      </c>
      <c r="K32" s="387">
        <v>0</v>
      </c>
      <c r="L32" s="387">
        <v>0</v>
      </c>
      <c r="M32" s="211"/>
      <c r="N32" s="211"/>
      <c r="O32" s="211"/>
      <c r="P32" s="211"/>
      <c r="Q32" s="211"/>
      <c r="R32" s="211"/>
    </row>
    <row r="33" spans="1:18" x14ac:dyDescent="0.2">
      <c r="A33" s="250">
        <v>23</v>
      </c>
      <c r="B33" s="252" t="s">
        <v>844</v>
      </c>
      <c r="C33" s="211">
        <f>'enrolment vs availed_PY'!H33</f>
        <v>735</v>
      </c>
      <c r="D33" s="211">
        <f>'enrolment vs availed_PY'!I33</f>
        <v>93656</v>
      </c>
      <c r="E33" s="211">
        <v>0</v>
      </c>
      <c r="F33" s="211">
        <f>'enrolment vs availed_PY'!K33</f>
        <v>81</v>
      </c>
      <c r="G33" s="211">
        <f t="shared" si="0"/>
        <v>94472</v>
      </c>
      <c r="H33" s="236">
        <v>230</v>
      </c>
      <c r="I33" s="389">
        <f t="shared" si="1"/>
        <v>2172.8560000000002</v>
      </c>
      <c r="J33" s="387">
        <f t="shared" si="2"/>
        <v>2172.8560000000002</v>
      </c>
      <c r="K33" s="387">
        <v>0</v>
      </c>
      <c r="L33" s="387">
        <v>0</v>
      </c>
      <c r="M33" s="211"/>
      <c r="N33" s="211"/>
      <c r="O33" s="211"/>
      <c r="P33" s="211"/>
      <c r="Q33" s="211"/>
      <c r="R33" s="211"/>
    </row>
    <row r="34" spans="1:18" x14ac:dyDescent="0.2">
      <c r="A34" s="253">
        <v>24</v>
      </c>
      <c r="B34" s="252" t="s">
        <v>845</v>
      </c>
      <c r="C34" s="211">
        <f>'enrolment vs availed_PY'!H34</f>
        <v>0</v>
      </c>
      <c r="D34" s="211">
        <f>'enrolment vs availed_PY'!I34</f>
        <v>0</v>
      </c>
      <c r="E34" s="211">
        <v>0</v>
      </c>
      <c r="F34" s="211">
        <f>'enrolment vs availed_PY'!K34</f>
        <v>0</v>
      </c>
      <c r="G34" s="211">
        <f t="shared" si="0"/>
        <v>0</v>
      </c>
      <c r="H34" s="236">
        <v>230</v>
      </c>
      <c r="I34" s="389">
        <f t="shared" si="1"/>
        <v>0</v>
      </c>
      <c r="J34" s="387">
        <f t="shared" si="2"/>
        <v>0</v>
      </c>
      <c r="K34" s="387">
        <v>0</v>
      </c>
      <c r="L34" s="387">
        <v>0</v>
      </c>
      <c r="M34" s="211"/>
      <c r="N34" s="211"/>
      <c r="O34" s="211"/>
      <c r="P34" s="211"/>
      <c r="Q34" s="211"/>
      <c r="R34" s="211"/>
    </row>
    <row r="35" spans="1:18" x14ac:dyDescent="0.2">
      <c r="A35" s="822" t="s">
        <v>16</v>
      </c>
      <c r="B35" s="823"/>
      <c r="C35" s="379">
        <f>SUM(C11:C34)</f>
        <v>43224</v>
      </c>
      <c r="D35" s="379">
        <f>SUM(D11:D34)</f>
        <v>6379882</v>
      </c>
      <c r="E35" s="379">
        <f>SUM(E11:E34)</f>
        <v>0</v>
      </c>
      <c r="F35" s="379">
        <f>SUM(F11:F34)</f>
        <v>46022</v>
      </c>
      <c r="G35" s="379">
        <f t="shared" si="0"/>
        <v>6469128</v>
      </c>
      <c r="H35" s="388">
        <v>230</v>
      </c>
      <c r="I35" s="389">
        <f t="shared" si="1"/>
        <v>148789.94400000005</v>
      </c>
      <c r="J35" s="389">
        <f>SUM(J11:J34)</f>
        <v>148789.94400000005</v>
      </c>
      <c r="K35" s="389">
        <v>0</v>
      </c>
      <c r="L35" s="389">
        <v>0</v>
      </c>
      <c r="M35" s="379"/>
      <c r="N35" s="379"/>
      <c r="O35" s="379"/>
      <c r="P35" s="379"/>
      <c r="Q35" s="379"/>
      <c r="R35" s="379"/>
    </row>
    <row r="36" spans="1:18" x14ac:dyDescent="0.2">
      <c r="A36" s="214"/>
      <c r="B36" s="214"/>
      <c r="C36" s="214"/>
      <c r="D36" s="214"/>
      <c r="E36" s="214"/>
      <c r="F36" s="214"/>
      <c r="G36" s="214"/>
      <c r="H36" s="214"/>
      <c r="I36" s="208"/>
      <c r="J36" s="208"/>
      <c r="K36" s="208"/>
      <c r="L36" s="208"/>
      <c r="M36" s="208"/>
      <c r="N36" s="208"/>
      <c r="O36" s="208"/>
      <c r="P36" s="208"/>
      <c r="Q36" s="208"/>
      <c r="R36" s="208"/>
    </row>
    <row r="37" spans="1:18" x14ac:dyDescent="0.2">
      <c r="A37" s="215" t="s">
        <v>8</v>
      </c>
      <c r="B37" s="216"/>
      <c r="C37" s="216"/>
      <c r="D37" s="214"/>
      <c r="E37" s="214"/>
      <c r="F37" s="214"/>
      <c r="G37" s="214"/>
      <c r="H37" s="214"/>
      <c r="I37" s="208"/>
      <c r="J37" s="208"/>
      <c r="K37" s="208"/>
      <c r="L37" s="208"/>
      <c r="M37" s="208"/>
      <c r="N37" s="208"/>
      <c r="O37" s="208"/>
      <c r="P37" s="208"/>
      <c r="Q37" s="208"/>
      <c r="R37" s="208"/>
    </row>
    <row r="38" spans="1:18" x14ac:dyDescent="0.2">
      <c r="A38" s="217" t="s">
        <v>9</v>
      </c>
      <c r="B38" s="217"/>
      <c r="C38" s="217"/>
      <c r="I38" s="208"/>
      <c r="J38" s="208"/>
      <c r="K38" s="208"/>
      <c r="L38" s="208"/>
      <c r="M38" s="208"/>
      <c r="N38" s="208"/>
      <c r="O38" s="208"/>
      <c r="P38" s="208"/>
      <c r="Q38" s="208"/>
      <c r="R38" s="208"/>
    </row>
    <row r="39" spans="1:18" x14ac:dyDescent="0.2">
      <c r="A39" s="217" t="s">
        <v>10</v>
      </c>
      <c r="B39" s="217"/>
      <c r="C39" s="217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18" x14ac:dyDescent="0.2">
      <c r="A40" s="217"/>
      <c r="B40" s="217"/>
      <c r="C40" s="217"/>
      <c r="I40" s="208"/>
      <c r="J40" s="208"/>
      <c r="K40" s="208"/>
      <c r="L40" s="208"/>
      <c r="M40" s="208"/>
      <c r="N40" s="208"/>
      <c r="O40" s="208"/>
      <c r="P40" s="208"/>
      <c r="Q40" s="208"/>
      <c r="R40" s="208"/>
    </row>
    <row r="41" spans="1:18" ht="15" x14ac:dyDescent="0.25">
      <c r="A41" s="43"/>
      <c r="B41" s="43"/>
      <c r="C41" s="43"/>
      <c r="D41" s="43"/>
      <c r="E41" s="43"/>
      <c r="F41" s="43"/>
      <c r="G41" s="43"/>
      <c r="I41" s="208"/>
      <c r="J41" s="208"/>
      <c r="K41" s="208"/>
      <c r="L41" s="208"/>
      <c r="M41" s="675"/>
      <c r="N41" s="43"/>
      <c r="O41" s="43"/>
      <c r="P41" s="43"/>
      <c r="Q41" s="40"/>
      <c r="R41" s="675"/>
    </row>
    <row r="42" spans="1:18" ht="14.25" x14ac:dyDescent="0.2">
      <c r="A42" s="10" t="s">
        <v>1114</v>
      </c>
      <c r="B42"/>
      <c r="C42" s="40"/>
      <c r="D42" s="40"/>
      <c r="E42" s="40"/>
      <c r="F42" s="936" t="s">
        <v>1120</v>
      </c>
      <c r="G42" s="936"/>
      <c r="H42" s="936"/>
      <c r="I42" s="936"/>
      <c r="J42" s="208"/>
      <c r="K42" s="208"/>
      <c r="L42" s="208"/>
      <c r="M42" s="832" t="s">
        <v>1116</v>
      </c>
      <c r="N42" s="832"/>
      <c r="O42" s="832"/>
      <c r="P42" s="832"/>
      <c r="Q42" s="832"/>
      <c r="R42" s="832"/>
    </row>
    <row r="43" spans="1:18" ht="12.75" customHeight="1" x14ac:dyDescent="0.2">
      <c r="A43" s="163"/>
      <c r="B43" s="163"/>
      <c r="C43" s="40"/>
      <c r="D43" s="40"/>
      <c r="E43" s="40"/>
      <c r="F43" s="936" t="s">
        <v>1121</v>
      </c>
      <c r="G43" s="936"/>
      <c r="H43" s="936"/>
      <c r="I43" s="936"/>
      <c r="J43" s="208"/>
      <c r="K43" s="208"/>
      <c r="L43" s="208"/>
      <c r="M43" s="832" t="s">
        <v>1115</v>
      </c>
      <c r="N43" s="832"/>
      <c r="O43" s="832"/>
      <c r="P43" s="832"/>
      <c r="Q43" s="832"/>
      <c r="R43" s="832"/>
    </row>
    <row r="44" spans="1:18" ht="12.75" customHeight="1" x14ac:dyDescent="0.2">
      <c r="A44" s="675"/>
      <c r="B44" s="675"/>
      <c r="C44" s="675"/>
      <c r="D44" s="675"/>
      <c r="E44" s="675"/>
      <c r="F44" s="936" t="s">
        <v>1122</v>
      </c>
      <c r="G44" s="936"/>
      <c r="H44" s="936"/>
      <c r="I44" s="936"/>
      <c r="J44" s="208"/>
      <c r="K44" s="208"/>
      <c r="L44" s="208"/>
      <c r="M44" s="675"/>
      <c r="N44" s="675"/>
      <c r="O44" s="675"/>
      <c r="P44" s="675"/>
      <c r="Q44" s="675"/>
      <c r="R44" s="675"/>
    </row>
    <row r="45" spans="1:18" x14ac:dyDescent="0.2">
      <c r="A45" s="675"/>
      <c r="B45" s="675"/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</row>
    <row r="47" spans="1:18" x14ac:dyDescent="0.2">
      <c r="A47" s="1067"/>
      <c r="B47" s="1067"/>
      <c r="C47" s="1067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</row>
  </sheetData>
  <mergeCells count="20">
    <mergeCell ref="A47:R47"/>
    <mergeCell ref="L7:R7"/>
    <mergeCell ref="A8:A9"/>
    <mergeCell ref="B8:B9"/>
    <mergeCell ref="C8:G8"/>
    <mergeCell ref="H8:H9"/>
    <mergeCell ref="I8:L8"/>
    <mergeCell ref="M8:R8"/>
    <mergeCell ref="A35:B35"/>
    <mergeCell ref="M42:R42"/>
    <mergeCell ref="M43:R43"/>
    <mergeCell ref="F42:I42"/>
    <mergeCell ref="F43:I43"/>
    <mergeCell ref="F44:I44"/>
    <mergeCell ref="A4:R5"/>
    <mergeCell ref="A2:R2"/>
    <mergeCell ref="A3:R3"/>
    <mergeCell ref="G1:I1"/>
    <mergeCell ref="A6:R6"/>
    <mergeCell ref="Q1:R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47"/>
  <sheetViews>
    <sheetView view="pageBreakPreview" zoomScaleNormal="70" zoomScaleSheetLayoutView="100" workbookViewId="0">
      <selection activeCell="F41" sqref="F41:I43"/>
    </sheetView>
  </sheetViews>
  <sheetFormatPr defaultColWidth="9.140625" defaultRowHeight="12.75" x14ac:dyDescent="0.2"/>
  <cols>
    <col min="1" max="1" width="5.5703125" style="208" customWidth="1"/>
    <col min="2" max="2" width="14.42578125" style="208" customWidth="1"/>
    <col min="3" max="3" width="10.28515625" style="208" customWidth="1"/>
    <col min="4" max="4" width="8.42578125" style="208" customWidth="1"/>
    <col min="5" max="6" width="9.85546875" style="208" customWidth="1"/>
    <col min="7" max="7" width="10.85546875" style="208" customWidth="1"/>
    <col min="8" max="8" width="12.85546875" style="208" customWidth="1"/>
    <col min="9" max="9" width="9.42578125" style="198" customWidth="1"/>
    <col min="10" max="10" width="9.28515625" style="198" customWidth="1"/>
    <col min="11" max="11" width="8" style="198" customWidth="1"/>
    <col min="12" max="14" width="8.140625" style="198" customWidth="1"/>
    <col min="15" max="15" width="8.42578125" style="198" customWidth="1"/>
    <col min="16" max="16" width="8.140625" style="198" customWidth="1"/>
    <col min="17" max="17" width="8.85546875" style="198" customWidth="1"/>
    <col min="18" max="18" width="8.140625" style="198" customWidth="1"/>
    <col min="19" max="16384" width="9.140625" style="198"/>
  </cols>
  <sheetData>
    <row r="1" spans="1:18" ht="12.75" customHeight="1" x14ac:dyDescent="0.2">
      <c r="G1" s="1064"/>
      <c r="H1" s="1064"/>
      <c r="I1" s="1064"/>
      <c r="J1" s="208"/>
      <c r="K1" s="208"/>
      <c r="L1" s="208"/>
      <c r="M1" s="208"/>
      <c r="N1" s="208"/>
      <c r="O1" s="208"/>
      <c r="P1" s="208"/>
      <c r="Q1" s="1066" t="s">
        <v>549</v>
      </c>
      <c r="R1" s="1066"/>
    </row>
    <row r="2" spans="1:18" ht="15.75" x14ac:dyDescent="0.25">
      <c r="A2" s="1062" t="s">
        <v>0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</row>
    <row r="3" spans="1:18" ht="18" x14ac:dyDescent="0.25">
      <c r="A3" s="1063" t="s">
        <v>663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</row>
    <row r="4" spans="1:18" ht="12.75" customHeight="1" x14ac:dyDescent="0.2">
      <c r="A4" s="1061" t="s">
        <v>753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</row>
    <row r="5" spans="1:18" s="199" customFormat="1" ht="7.5" customHeight="1" x14ac:dyDescent="0.2">
      <c r="A5" s="1061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</row>
    <row r="6" spans="1:18" x14ac:dyDescent="0.2">
      <c r="A6" s="1065"/>
      <c r="B6" s="1065"/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</row>
    <row r="7" spans="1:18" x14ac:dyDescent="0.2">
      <c r="A7" s="27" t="s">
        <v>870</v>
      </c>
      <c r="B7" s="27"/>
      <c r="H7" s="234"/>
      <c r="I7" s="208"/>
      <c r="J7" s="208"/>
      <c r="K7" s="208"/>
      <c r="L7" s="1068"/>
      <c r="M7" s="1068"/>
      <c r="N7" s="1068"/>
      <c r="O7" s="1068"/>
      <c r="P7" s="1068"/>
      <c r="Q7" s="1068"/>
      <c r="R7" s="1068"/>
    </row>
    <row r="8" spans="1:18" ht="30.75" customHeight="1" x14ac:dyDescent="0.2">
      <c r="A8" s="842" t="s">
        <v>2</v>
      </c>
      <c r="B8" s="842" t="s">
        <v>3</v>
      </c>
      <c r="C8" s="1069" t="s">
        <v>500</v>
      </c>
      <c r="D8" s="1070"/>
      <c r="E8" s="1070"/>
      <c r="F8" s="1070"/>
      <c r="G8" s="1071"/>
      <c r="H8" s="1072" t="s">
        <v>80</v>
      </c>
      <c r="I8" s="1069" t="s">
        <v>81</v>
      </c>
      <c r="J8" s="1070"/>
      <c r="K8" s="1070"/>
      <c r="L8" s="1071"/>
      <c r="M8" s="1069" t="s">
        <v>745</v>
      </c>
      <c r="N8" s="1070"/>
      <c r="O8" s="1070"/>
      <c r="P8" s="1070"/>
      <c r="Q8" s="1070"/>
      <c r="R8" s="1070"/>
    </row>
    <row r="9" spans="1:18" ht="44.45" customHeight="1" x14ac:dyDescent="0.2">
      <c r="A9" s="842"/>
      <c r="B9" s="842"/>
      <c r="C9" s="376" t="s">
        <v>5</v>
      </c>
      <c r="D9" s="376" t="s">
        <v>6</v>
      </c>
      <c r="E9" s="376" t="s">
        <v>364</v>
      </c>
      <c r="F9" s="384" t="s">
        <v>95</v>
      </c>
      <c r="G9" s="384" t="s">
        <v>229</v>
      </c>
      <c r="H9" s="1073"/>
      <c r="I9" s="376" t="s">
        <v>179</v>
      </c>
      <c r="J9" s="376" t="s">
        <v>112</v>
      </c>
      <c r="K9" s="376" t="s">
        <v>113</v>
      </c>
      <c r="L9" s="376" t="s">
        <v>448</v>
      </c>
      <c r="M9" s="376" t="s">
        <v>16</v>
      </c>
      <c r="N9" s="376" t="s">
        <v>746</v>
      </c>
      <c r="O9" s="376" t="s">
        <v>747</v>
      </c>
      <c r="P9" s="376" t="s">
        <v>748</v>
      </c>
      <c r="Q9" s="376" t="s">
        <v>749</v>
      </c>
      <c r="R9" s="376" t="s">
        <v>750</v>
      </c>
    </row>
    <row r="10" spans="1:18" s="200" customFormat="1" x14ac:dyDescent="0.2">
      <c r="A10" s="235">
        <v>1</v>
      </c>
      <c r="B10" s="235">
        <v>2</v>
      </c>
      <c r="C10" s="235">
        <v>3</v>
      </c>
      <c r="D10" s="235">
        <v>4</v>
      </c>
      <c r="E10" s="235">
        <v>5</v>
      </c>
      <c r="F10" s="235">
        <v>6</v>
      </c>
      <c r="G10" s="235">
        <v>7</v>
      </c>
      <c r="H10" s="235">
        <v>8</v>
      </c>
      <c r="I10" s="235">
        <v>9</v>
      </c>
      <c r="J10" s="235">
        <v>10</v>
      </c>
      <c r="K10" s="235">
        <v>11</v>
      </c>
      <c r="L10" s="235">
        <v>12</v>
      </c>
      <c r="M10" s="235">
        <v>13</v>
      </c>
      <c r="N10" s="235">
        <v>14</v>
      </c>
      <c r="O10" s="235">
        <v>15</v>
      </c>
      <c r="P10" s="235">
        <v>16</v>
      </c>
      <c r="Q10" s="235">
        <v>17</v>
      </c>
      <c r="R10" s="235">
        <v>18</v>
      </c>
    </row>
    <row r="11" spans="1:18" x14ac:dyDescent="0.2">
      <c r="A11" s="250">
        <v>1</v>
      </c>
      <c r="B11" s="252" t="s">
        <v>822</v>
      </c>
      <c r="C11" s="211">
        <f>'enrolment vs availed_UPY'!H11</f>
        <v>0</v>
      </c>
      <c r="D11" s="211">
        <f>'enrolment vs availed_UPY'!I11</f>
        <v>82595</v>
      </c>
      <c r="E11" s="211">
        <v>0</v>
      </c>
      <c r="F11" s="211">
        <f>'enrolment vs availed_UPY'!K11</f>
        <v>1298</v>
      </c>
      <c r="G11" s="211">
        <f t="shared" ref="G11:G35" si="0">SUM(C11:F11)</f>
        <v>83893</v>
      </c>
      <c r="H11" s="236">
        <v>230</v>
      </c>
      <c r="I11" s="389">
        <f>J11</f>
        <v>2894.3085000000001</v>
      </c>
      <c r="J11" s="387">
        <f>(G11*H11*150)/1000000</f>
        <v>2894.3085000000001</v>
      </c>
      <c r="K11" s="387">
        <v>0</v>
      </c>
      <c r="L11" s="387">
        <v>0</v>
      </c>
      <c r="M11" s="211"/>
      <c r="N11" s="211"/>
      <c r="O11" s="211"/>
      <c r="P11" s="211"/>
      <c r="Q11" s="211"/>
      <c r="R11" s="211"/>
    </row>
    <row r="12" spans="1:18" x14ac:dyDescent="0.2">
      <c r="A12" s="250">
        <v>2</v>
      </c>
      <c r="B12" s="252" t="s">
        <v>823</v>
      </c>
      <c r="C12" s="211">
        <f>'enrolment vs availed_UPY'!H12</f>
        <v>1145</v>
      </c>
      <c r="D12" s="211">
        <f>'enrolment vs availed_UPY'!I12</f>
        <v>166410</v>
      </c>
      <c r="E12" s="211">
        <v>0</v>
      </c>
      <c r="F12" s="211">
        <f>'enrolment vs availed_UPY'!K12</f>
        <v>5018</v>
      </c>
      <c r="G12" s="211">
        <f t="shared" si="0"/>
        <v>172573</v>
      </c>
      <c r="H12" s="236">
        <v>230</v>
      </c>
      <c r="I12" s="389">
        <f t="shared" ref="I12:I34" si="1">J12</f>
        <v>5953.7685000000001</v>
      </c>
      <c r="J12" s="387">
        <f t="shared" ref="J12:J34" si="2">(G12*H12*150)/1000000</f>
        <v>5953.7685000000001</v>
      </c>
      <c r="K12" s="387">
        <v>0</v>
      </c>
      <c r="L12" s="387">
        <v>0</v>
      </c>
      <c r="M12" s="211"/>
      <c r="N12" s="211"/>
      <c r="O12" s="211"/>
      <c r="P12" s="211"/>
      <c r="Q12" s="211"/>
      <c r="R12" s="211"/>
    </row>
    <row r="13" spans="1:18" x14ac:dyDescent="0.2">
      <c r="A13" s="250">
        <v>3</v>
      </c>
      <c r="B13" s="252" t="s">
        <v>824</v>
      </c>
      <c r="C13" s="211">
        <f>'enrolment vs availed_UPY'!H13</f>
        <v>0</v>
      </c>
      <c r="D13" s="211">
        <f>'enrolment vs availed_UPY'!I13</f>
        <v>173780</v>
      </c>
      <c r="E13" s="211">
        <v>0</v>
      </c>
      <c r="F13" s="211">
        <f>'enrolment vs availed_UPY'!K13</f>
        <v>0</v>
      </c>
      <c r="G13" s="211">
        <f t="shared" si="0"/>
        <v>173780</v>
      </c>
      <c r="H13" s="236">
        <v>230</v>
      </c>
      <c r="I13" s="389">
        <f t="shared" si="1"/>
        <v>5995.41</v>
      </c>
      <c r="J13" s="387">
        <f t="shared" si="2"/>
        <v>5995.41</v>
      </c>
      <c r="K13" s="387">
        <v>0</v>
      </c>
      <c r="L13" s="387">
        <v>0</v>
      </c>
      <c r="M13" s="211"/>
      <c r="N13" s="211"/>
      <c r="O13" s="211"/>
      <c r="P13" s="211"/>
      <c r="Q13" s="211"/>
      <c r="R13" s="211"/>
    </row>
    <row r="14" spans="1:18" x14ac:dyDescent="0.2">
      <c r="A14" s="250">
        <v>4</v>
      </c>
      <c r="B14" s="252" t="s">
        <v>825</v>
      </c>
      <c r="C14" s="211">
        <f>'enrolment vs availed_UPY'!H14</f>
        <v>0</v>
      </c>
      <c r="D14" s="211">
        <f>'enrolment vs availed_UPY'!I14</f>
        <v>201189</v>
      </c>
      <c r="E14" s="211">
        <v>0</v>
      </c>
      <c r="F14" s="211">
        <f>'enrolment vs availed_UPY'!K14</f>
        <v>4588</v>
      </c>
      <c r="G14" s="211">
        <f t="shared" si="0"/>
        <v>205777</v>
      </c>
      <c r="H14" s="236">
        <v>230</v>
      </c>
      <c r="I14" s="389">
        <f t="shared" si="1"/>
        <v>7099.3064999999997</v>
      </c>
      <c r="J14" s="387">
        <f t="shared" si="2"/>
        <v>7099.3064999999997</v>
      </c>
      <c r="K14" s="387">
        <v>0</v>
      </c>
      <c r="L14" s="387">
        <v>0</v>
      </c>
      <c r="M14" s="211"/>
      <c r="N14" s="211"/>
      <c r="O14" s="211"/>
      <c r="P14" s="211"/>
      <c r="Q14" s="211"/>
      <c r="R14" s="211"/>
    </row>
    <row r="15" spans="1:18" x14ac:dyDescent="0.2">
      <c r="A15" s="250">
        <v>5</v>
      </c>
      <c r="B15" s="252" t="s">
        <v>826</v>
      </c>
      <c r="C15" s="211">
        <f>'enrolment vs availed_UPY'!H15</f>
        <v>0</v>
      </c>
      <c r="D15" s="211">
        <f>'enrolment vs availed_UPY'!I15</f>
        <v>177358</v>
      </c>
      <c r="E15" s="211">
        <v>0</v>
      </c>
      <c r="F15" s="211">
        <f>'enrolment vs availed_UPY'!K15</f>
        <v>0</v>
      </c>
      <c r="G15" s="211">
        <f t="shared" si="0"/>
        <v>177358</v>
      </c>
      <c r="H15" s="236">
        <v>230</v>
      </c>
      <c r="I15" s="389">
        <f t="shared" si="1"/>
        <v>6118.8509999999997</v>
      </c>
      <c r="J15" s="387">
        <f t="shared" si="2"/>
        <v>6118.8509999999997</v>
      </c>
      <c r="K15" s="387">
        <v>0</v>
      </c>
      <c r="L15" s="387">
        <v>0</v>
      </c>
      <c r="M15" s="211"/>
      <c r="N15" s="211"/>
      <c r="O15" s="211"/>
      <c r="P15" s="211"/>
      <c r="Q15" s="211"/>
      <c r="R15" s="211"/>
    </row>
    <row r="16" spans="1:18" x14ac:dyDescent="0.2">
      <c r="A16" s="250">
        <v>6</v>
      </c>
      <c r="B16" s="252" t="s">
        <v>827</v>
      </c>
      <c r="C16" s="211">
        <f>'enrolment vs availed_UPY'!H16</f>
        <v>0</v>
      </c>
      <c r="D16" s="211">
        <f>'enrolment vs availed_UPY'!I16</f>
        <v>88822</v>
      </c>
      <c r="E16" s="211">
        <v>0</v>
      </c>
      <c r="F16" s="211">
        <f>'enrolment vs availed_UPY'!K16</f>
        <v>0</v>
      </c>
      <c r="G16" s="211">
        <f t="shared" si="0"/>
        <v>88822</v>
      </c>
      <c r="H16" s="236">
        <v>230</v>
      </c>
      <c r="I16" s="389">
        <f t="shared" si="1"/>
        <v>3064.3589999999999</v>
      </c>
      <c r="J16" s="387">
        <f t="shared" si="2"/>
        <v>3064.3589999999999</v>
      </c>
      <c r="K16" s="387">
        <v>0</v>
      </c>
      <c r="L16" s="387">
        <v>0</v>
      </c>
      <c r="M16" s="211"/>
      <c r="N16" s="211"/>
      <c r="O16" s="211"/>
      <c r="P16" s="211"/>
      <c r="Q16" s="211"/>
      <c r="R16" s="211"/>
    </row>
    <row r="17" spans="1:18" x14ac:dyDescent="0.2">
      <c r="A17" s="250">
        <v>7</v>
      </c>
      <c r="B17" s="252" t="s">
        <v>828</v>
      </c>
      <c r="C17" s="211">
        <f>'enrolment vs availed_UPY'!H17</f>
        <v>76</v>
      </c>
      <c r="D17" s="211">
        <f>'enrolment vs availed_UPY'!I17</f>
        <v>149461</v>
      </c>
      <c r="E17" s="211">
        <v>0</v>
      </c>
      <c r="F17" s="211">
        <f>'enrolment vs availed_UPY'!K17</f>
        <v>19789</v>
      </c>
      <c r="G17" s="211">
        <f t="shared" si="0"/>
        <v>169326</v>
      </c>
      <c r="H17" s="236">
        <v>230</v>
      </c>
      <c r="I17" s="389">
        <f t="shared" si="1"/>
        <v>5841.7470000000003</v>
      </c>
      <c r="J17" s="387">
        <f t="shared" si="2"/>
        <v>5841.7470000000003</v>
      </c>
      <c r="K17" s="387">
        <v>0</v>
      </c>
      <c r="L17" s="387">
        <v>0</v>
      </c>
      <c r="M17" s="211"/>
      <c r="N17" s="211"/>
      <c r="O17" s="211"/>
      <c r="P17" s="211"/>
      <c r="Q17" s="211"/>
      <c r="R17" s="211"/>
    </row>
    <row r="18" spans="1:18" x14ac:dyDescent="0.2">
      <c r="A18" s="250">
        <v>8</v>
      </c>
      <c r="B18" s="252" t="s">
        <v>829</v>
      </c>
      <c r="C18" s="211">
        <f>'enrolment vs availed_UPY'!H18</f>
        <v>0</v>
      </c>
      <c r="D18" s="211">
        <f>'enrolment vs availed_UPY'!I18</f>
        <v>28389</v>
      </c>
      <c r="E18" s="211">
        <v>0</v>
      </c>
      <c r="F18" s="211">
        <f>'enrolment vs availed_UPY'!K18</f>
        <v>0</v>
      </c>
      <c r="G18" s="211">
        <f t="shared" si="0"/>
        <v>28389</v>
      </c>
      <c r="H18" s="236">
        <v>230</v>
      </c>
      <c r="I18" s="389">
        <f t="shared" si="1"/>
        <v>979.42049999999995</v>
      </c>
      <c r="J18" s="387">
        <f t="shared" si="2"/>
        <v>979.42049999999995</v>
      </c>
      <c r="K18" s="387">
        <v>0</v>
      </c>
      <c r="L18" s="387">
        <v>0</v>
      </c>
      <c r="M18" s="211"/>
      <c r="N18" s="211"/>
      <c r="O18" s="211"/>
      <c r="P18" s="211"/>
      <c r="Q18" s="211"/>
      <c r="R18" s="211"/>
    </row>
    <row r="19" spans="1:18" x14ac:dyDescent="0.2">
      <c r="A19" s="250">
        <v>9</v>
      </c>
      <c r="B19" s="252" t="s">
        <v>830</v>
      </c>
      <c r="C19" s="211">
        <f>'enrolment vs availed_UPY'!H19</f>
        <v>1431</v>
      </c>
      <c r="D19" s="211">
        <f>'enrolment vs availed_UPY'!I19</f>
        <v>198072</v>
      </c>
      <c r="E19" s="211">
        <v>0</v>
      </c>
      <c r="F19" s="211">
        <f>'enrolment vs availed_UPY'!K19</f>
        <v>13431</v>
      </c>
      <c r="G19" s="211">
        <f t="shared" si="0"/>
        <v>212934</v>
      </c>
      <c r="H19" s="236">
        <v>230</v>
      </c>
      <c r="I19" s="389">
        <f t="shared" si="1"/>
        <v>7346.223</v>
      </c>
      <c r="J19" s="387">
        <f t="shared" si="2"/>
        <v>7346.223</v>
      </c>
      <c r="K19" s="387">
        <v>0</v>
      </c>
      <c r="L19" s="387">
        <v>0</v>
      </c>
      <c r="M19" s="211"/>
      <c r="N19" s="211"/>
      <c r="O19" s="211"/>
      <c r="P19" s="211"/>
      <c r="Q19" s="211"/>
      <c r="R19" s="211"/>
    </row>
    <row r="20" spans="1:18" x14ac:dyDescent="0.2">
      <c r="A20" s="250">
        <v>10</v>
      </c>
      <c r="B20" s="252" t="s">
        <v>831</v>
      </c>
      <c r="C20" s="211">
        <f>'enrolment vs availed_UPY'!H20</f>
        <v>0</v>
      </c>
      <c r="D20" s="211">
        <f>'enrolment vs availed_UPY'!I20</f>
        <v>184644</v>
      </c>
      <c r="E20" s="211">
        <v>0</v>
      </c>
      <c r="F20" s="211">
        <f>'enrolment vs availed_UPY'!K20</f>
        <v>3695</v>
      </c>
      <c r="G20" s="211">
        <f t="shared" si="0"/>
        <v>188339</v>
      </c>
      <c r="H20" s="236">
        <v>230</v>
      </c>
      <c r="I20" s="389">
        <f t="shared" si="1"/>
        <v>6497.6954999999998</v>
      </c>
      <c r="J20" s="387">
        <f t="shared" si="2"/>
        <v>6497.6954999999998</v>
      </c>
      <c r="K20" s="387">
        <v>0</v>
      </c>
      <c r="L20" s="387">
        <v>0</v>
      </c>
      <c r="M20" s="211"/>
      <c r="N20" s="211"/>
      <c r="O20" s="211"/>
      <c r="P20" s="211"/>
      <c r="Q20" s="211"/>
      <c r="R20" s="211"/>
    </row>
    <row r="21" spans="1:18" x14ac:dyDescent="0.2">
      <c r="A21" s="250">
        <v>11</v>
      </c>
      <c r="B21" s="252" t="s">
        <v>832</v>
      </c>
      <c r="C21" s="211">
        <f>'enrolment vs availed_UPY'!H21</f>
        <v>588</v>
      </c>
      <c r="D21" s="211">
        <f>'enrolment vs availed_UPY'!I21</f>
        <v>96298</v>
      </c>
      <c r="E21" s="211">
        <v>0</v>
      </c>
      <c r="F21" s="211">
        <f>'enrolment vs availed_UPY'!K21</f>
        <v>3170</v>
      </c>
      <c r="G21" s="211">
        <f t="shared" si="0"/>
        <v>100056</v>
      </c>
      <c r="H21" s="236">
        <v>230</v>
      </c>
      <c r="I21" s="389">
        <f t="shared" si="1"/>
        <v>3451.9319999999998</v>
      </c>
      <c r="J21" s="387">
        <f t="shared" si="2"/>
        <v>3451.9319999999998</v>
      </c>
      <c r="K21" s="387">
        <v>0</v>
      </c>
      <c r="L21" s="387">
        <v>0</v>
      </c>
      <c r="M21" s="211"/>
      <c r="N21" s="211"/>
      <c r="O21" s="211"/>
      <c r="P21" s="211"/>
      <c r="Q21" s="211"/>
      <c r="R21" s="211"/>
    </row>
    <row r="22" spans="1:18" x14ac:dyDescent="0.2">
      <c r="A22" s="250">
        <v>12</v>
      </c>
      <c r="B22" s="252" t="s">
        <v>833</v>
      </c>
      <c r="C22" s="211">
        <f>'enrolment vs availed_UPY'!H22</f>
        <v>2550</v>
      </c>
      <c r="D22" s="211">
        <f>'enrolment vs availed_UPY'!I22</f>
        <v>117949</v>
      </c>
      <c r="E22" s="211">
        <v>0</v>
      </c>
      <c r="F22" s="211">
        <f>'enrolment vs availed_UPY'!K22</f>
        <v>550</v>
      </c>
      <c r="G22" s="211">
        <f t="shared" si="0"/>
        <v>121049</v>
      </c>
      <c r="H22" s="236">
        <v>230</v>
      </c>
      <c r="I22" s="389">
        <f t="shared" si="1"/>
        <v>4176.1904999999997</v>
      </c>
      <c r="J22" s="387">
        <f t="shared" si="2"/>
        <v>4176.1904999999997</v>
      </c>
      <c r="K22" s="387">
        <v>0</v>
      </c>
      <c r="L22" s="387">
        <v>0</v>
      </c>
      <c r="M22" s="211"/>
      <c r="N22" s="211"/>
      <c r="O22" s="211"/>
      <c r="P22" s="211"/>
      <c r="Q22" s="211"/>
      <c r="R22" s="211"/>
    </row>
    <row r="23" spans="1:18" x14ac:dyDescent="0.2">
      <c r="A23" s="250">
        <v>13</v>
      </c>
      <c r="B23" s="252" t="s">
        <v>834</v>
      </c>
      <c r="C23" s="211">
        <f>'enrolment vs availed_UPY'!H23</f>
        <v>405</v>
      </c>
      <c r="D23" s="211">
        <f>'enrolment vs availed_UPY'!I23</f>
        <v>207819</v>
      </c>
      <c r="E23" s="211">
        <v>0</v>
      </c>
      <c r="F23" s="211">
        <f>'enrolment vs availed_UPY'!K23</f>
        <v>25786</v>
      </c>
      <c r="G23" s="211">
        <f t="shared" si="0"/>
        <v>234010</v>
      </c>
      <c r="H23" s="236">
        <v>230</v>
      </c>
      <c r="I23" s="389">
        <f t="shared" si="1"/>
        <v>8073.3450000000003</v>
      </c>
      <c r="J23" s="387">
        <f t="shared" si="2"/>
        <v>8073.3450000000003</v>
      </c>
      <c r="K23" s="387">
        <v>0</v>
      </c>
      <c r="L23" s="387">
        <v>0</v>
      </c>
      <c r="M23" s="211"/>
      <c r="N23" s="211"/>
      <c r="O23" s="211"/>
      <c r="P23" s="211"/>
      <c r="Q23" s="211"/>
      <c r="R23" s="211"/>
    </row>
    <row r="24" spans="1:18" x14ac:dyDescent="0.2">
      <c r="A24" s="250">
        <v>14</v>
      </c>
      <c r="B24" s="252" t="s">
        <v>835</v>
      </c>
      <c r="C24" s="211">
        <f>'enrolment vs availed_UPY'!H24</f>
        <v>0</v>
      </c>
      <c r="D24" s="211">
        <f>'enrolment vs availed_UPY'!I24</f>
        <v>361022</v>
      </c>
      <c r="E24" s="211">
        <v>0</v>
      </c>
      <c r="F24" s="211">
        <f>'enrolment vs availed_UPY'!K24</f>
        <v>82817</v>
      </c>
      <c r="G24" s="211">
        <f t="shared" si="0"/>
        <v>443839</v>
      </c>
      <c r="H24" s="236">
        <v>230</v>
      </c>
      <c r="I24" s="389">
        <f t="shared" si="1"/>
        <v>15312.4455</v>
      </c>
      <c r="J24" s="387">
        <f t="shared" si="2"/>
        <v>15312.4455</v>
      </c>
      <c r="K24" s="387">
        <v>0</v>
      </c>
      <c r="L24" s="387">
        <v>0</v>
      </c>
      <c r="M24" s="211"/>
      <c r="N24" s="211"/>
      <c r="O24" s="211"/>
      <c r="P24" s="211"/>
      <c r="Q24" s="211"/>
      <c r="R24" s="211"/>
    </row>
    <row r="25" spans="1:18" x14ac:dyDescent="0.2">
      <c r="A25" s="250">
        <v>15</v>
      </c>
      <c r="B25" s="252" t="s">
        <v>836</v>
      </c>
      <c r="C25" s="211">
        <f>'enrolment vs availed_UPY'!H25</f>
        <v>0</v>
      </c>
      <c r="D25" s="211">
        <f>'enrolment vs availed_UPY'!I25</f>
        <v>263603</v>
      </c>
      <c r="E25" s="211">
        <v>0</v>
      </c>
      <c r="F25" s="211">
        <f>'enrolment vs availed_UPY'!K25</f>
        <v>0</v>
      </c>
      <c r="G25" s="211">
        <f t="shared" si="0"/>
        <v>263603</v>
      </c>
      <c r="H25" s="236">
        <v>230</v>
      </c>
      <c r="I25" s="389">
        <f t="shared" si="1"/>
        <v>9094.3035</v>
      </c>
      <c r="J25" s="387">
        <f t="shared" si="2"/>
        <v>9094.3035</v>
      </c>
      <c r="K25" s="387">
        <v>0</v>
      </c>
      <c r="L25" s="387">
        <v>0</v>
      </c>
      <c r="M25" s="211"/>
      <c r="N25" s="211"/>
      <c r="O25" s="211"/>
      <c r="P25" s="211"/>
      <c r="Q25" s="211"/>
      <c r="R25" s="211"/>
    </row>
    <row r="26" spans="1:18" x14ac:dyDescent="0.2">
      <c r="A26" s="250">
        <v>16</v>
      </c>
      <c r="B26" s="252" t="s">
        <v>837</v>
      </c>
      <c r="C26" s="211">
        <f>'enrolment vs availed_UPY'!H26</f>
        <v>828</v>
      </c>
      <c r="D26" s="211">
        <f>'enrolment vs availed_UPY'!I26</f>
        <v>211646</v>
      </c>
      <c r="E26" s="211">
        <v>0</v>
      </c>
      <c r="F26" s="211">
        <f>'enrolment vs availed_UPY'!K26</f>
        <v>5750</v>
      </c>
      <c r="G26" s="211">
        <f t="shared" si="0"/>
        <v>218224</v>
      </c>
      <c r="H26" s="236">
        <v>230</v>
      </c>
      <c r="I26" s="389">
        <f t="shared" si="1"/>
        <v>7528.7280000000001</v>
      </c>
      <c r="J26" s="387">
        <f t="shared" si="2"/>
        <v>7528.7280000000001</v>
      </c>
      <c r="K26" s="387">
        <v>0</v>
      </c>
      <c r="L26" s="387">
        <v>0</v>
      </c>
      <c r="M26" s="211"/>
      <c r="N26" s="211"/>
      <c r="O26" s="211"/>
      <c r="P26" s="211"/>
      <c r="Q26" s="211"/>
      <c r="R26" s="211"/>
    </row>
    <row r="27" spans="1:18" x14ac:dyDescent="0.2">
      <c r="A27" s="250">
        <v>17</v>
      </c>
      <c r="B27" s="252" t="s">
        <v>838</v>
      </c>
      <c r="C27" s="211">
        <f>'enrolment vs availed_UPY'!H27</f>
        <v>0</v>
      </c>
      <c r="D27" s="211">
        <f>'enrolment vs availed_UPY'!I27</f>
        <v>216781</v>
      </c>
      <c r="E27" s="211">
        <v>0</v>
      </c>
      <c r="F27" s="211">
        <f>'enrolment vs availed_UPY'!K27</f>
        <v>6140</v>
      </c>
      <c r="G27" s="211">
        <f t="shared" si="0"/>
        <v>222921</v>
      </c>
      <c r="H27" s="236">
        <v>230</v>
      </c>
      <c r="I27" s="389">
        <f t="shared" si="1"/>
        <v>7690.7745000000004</v>
      </c>
      <c r="J27" s="387">
        <f t="shared" si="2"/>
        <v>7690.7745000000004</v>
      </c>
      <c r="K27" s="387">
        <v>0</v>
      </c>
      <c r="L27" s="387">
        <v>0</v>
      </c>
      <c r="M27" s="211"/>
      <c r="N27" s="211"/>
      <c r="O27" s="211"/>
      <c r="P27" s="211"/>
      <c r="Q27" s="211"/>
      <c r="R27" s="211"/>
    </row>
    <row r="28" spans="1:18" x14ac:dyDescent="0.2">
      <c r="A28" s="250">
        <v>18</v>
      </c>
      <c r="B28" s="252" t="s">
        <v>839</v>
      </c>
      <c r="C28" s="211">
        <f>'enrolment vs availed_UPY'!H28</f>
        <v>1355</v>
      </c>
      <c r="D28" s="211">
        <f>'enrolment vs availed_UPY'!I28</f>
        <v>341095</v>
      </c>
      <c r="E28" s="211">
        <v>0</v>
      </c>
      <c r="F28" s="211">
        <f>'enrolment vs availed_UPY'!K28</f>
        <v>23871</v>
      </c>
      <c r="G28" s="211">
        <f t="shared" si="0"/>
        <v>366321</v>
      </c>
      <c r="H28" s="236">
        <v>230</v>
      </c>
      <c r="I28" s="389">
        <f t="shared" si="1"/>
        <v>12638.074500000001</v>
      </c>
      <c r="J28" s="387">
        <f t="shared" si="2"/>
        <v>12638.074500000001</v>
      </c>
      <c r="K28" s="387">
        <v>0</v>
      </c>
      <c r="L28" s="387">
        <v>0</v>
      </c>
      <c r="M28" s="211"/>
      <c r="N28" s="211"/>
      <c r="O28" s="211"/>
      <c r="P28" s="211"/>
      <c r="Q28" s="211"/>
      <c r="R28" s="211"/>
    </row>
    <row r="29" spans="1:18" x14ac:dyDescent="0.2">
      <c r="A29" s="250">
        <v>19</v>
      </c>
      <c r="B29" s="252" t="s">
        <v>840</v>
      </c>
      <c r="C29" s="211">
        <f>'enrolment vs availed_UPY'!H29</f>
        <v>0</v>
      </c>
      <c r="D29" s="211">
        <f>'enrolment vs availed_UPY'!I29</f>
        <v>383364</v>
      </c>
      <c r="E29" s="211">
        <v>0</v>
      </c>
      <c r="F29" s="211">
        <f>'enrolment vs availed_UPY'!K29</f>
        <v>4548</v>
      </c>
      <c r="G29" s="211">
        <f t="shared" si="0"/>
        <v>387912</v>
      </c>
      <c r="H29" s="236">
        <v>230</v>
      </c>
      <c r="I29" s="389">
        <f t="shared" si="1"/>
        <v>13382.964</v>
      </c>
      <c r="J29" s="387">
        <f t="shared" si="2"/>
        <v>13382.964</v>
      </c>
      <c r="K29" s="387">
        <v>0</v>
      </c>
      <c r="L29" s="387">
        <v>0</v>
      </c>
      <c r="M29" s="211"/>
      <c r="N29" s="211"/>
      <c r="O29" s="211"/>
      <c r="P29" s="211"/>
      <c r="Q29" s="211"/>
      <c r="R29" s="211"/>
    </row>
    <row r="30" spans="1:18" x14ac:dyDescent="0.2">
      <c r="A30" s="250">
        <v>20</v>
      </c>
      <c r="B30" s="252" t="s">
        <v>841</v>
      </c>
      <c r="C30" s="211">
        <f>'enrolment vs availed_UPY'!H30</f>
        <v>551</v>
      </c>
      <c r="D30" s="211">
        <f>'enrolment vs availed_UPY'!I30</f>
        <v>166018</v>
      </c>
      <c r="E30" s="211">
        <v>0</v>
      </c>
      <c r="F30" s="211">
        <f>'enrolment vs availed_UPY'!K30</f>
        <v>1338</v>
      </c>
      <c r="G30" s="211">
        <f t="shared" si="0"/>
        <v>167907</v>
      </c>
      <c r="H30" s="236">
        <v>230</v>
      </c>
      <c r="I30" s="389">
        <f t="shared" si="1"/>
        <v>5792.7915000000003</v>
      </c>
      <c r="J30" s="387">
        <f t="shared" si="2"/>
        <v>5792.7915000000003</v>
      </c>
      <c r="K30" s="387">
        <v>0</v>
      </c>
      <c r="L30" s="387">
        <v>0</v>
      </c>
      <c r="M30" s="211"/>
      <c r="N30" s="211"/>
      <c r="O30" s="211"/>
      <c r="P30" s="211"/>
      <c r="Q30" s="211"/>
      <c r="R30" s="211"/>
    </row>
    <row r="31" spans="1:18" x14ac:dyDescent="0.2">
      <c r="A31" s="250">
        <v>21</v>
      </c>
      <c r="B31" s="252" t="s">
        <v>842</v>
      </c>
      <c r="C31" s="211">
        <f>'enrolment vs availed_UPY'!H31</f>
        <v>0</v>
      </c>
      <c r="D31" s="211">
        <f>'enrolment vs availed_UPY'!I31</f>
        <v>44857</v>
      </c>
      <c r="E31" s="211">
        <v>0</v>
      </c>
      <c r="F31" s="211">
        <f>'enrolment vs availed_UPY'!K31</f>
        <v>0</v>
      </c>
      <c r="G31" s="211">
        <f t="shared" si="0"/>
        <v>44857</v>
      </c>
      <c r="H31" s="236">
        <v>230</v>
      </c>
      <c r="I31" s="389">
        <f t="shared" si="1"/>
        <v>1547.5664999999999</v>
      </c>
      <c r="J31" s="387">
        <f t="shared" si="2"/>
        <v>1547.5664999999999</v>
      </c>
      <c r="K31" s="387">
        <v>0</v>
      </c>
      <c r="L31" s="387">
        <v>0</v>
      </c>
      <c r="M31" s="211"/>
      <c r="N31" s="211"/>
      <c r="O31" s="211"/>
      <c r="P31" s="211"/>
      <c r="Q31" s="211"/>
      <c r="R31" s="211"/>
    </row>
    <row r="32" spans="1:18" x14ac:dyDescent="0.2">
      <c r="A32" s="250">
        <v>22</v>
      </c>
      <c r="B32" s="252" t="s">
        <v>843</v>
      </c>
      <c r="C32" s="211">
        <f>'enrolment vs availed_UPY'!H32</f>
        <v>367</v>
      </c>
      <c r="D32" s="211">
        <f>'enrolment vs availed_UPY'!I32</f>
        <v>100508</v>
      </c>
      <c r="E32" s="211">
        <v>0</v>
      </c>
      <c r="F32" s="211">
        <f>'enrolment vs availed_UPY'!K32</f>
        <v>523</v>
      </c>
      <c r="G32" s="211">
        <f t="shared" si="0"/>
        <v>101398</v>
      </c>
      <c r="H32" s="236">
        <v>230</v>
      </c>
      <c r="I32" s="389">
        <f t="shared" si="1"/>
        <v>3498.2310000000002</v>
      </c>
      <c r="J32" s="387">
        <f t="shared" si="2"/>
        <v>3498.2310000000002</v>
      </c>
      <c r="K32" s="387">
        <v>0</v>
      </c>
      <c r="L32" s="387">
        <v>0</v>
      </c>
      <c r="M32" s="211"/>
      <c r="N32" s="211"/>
      <c r="O32" s="211"/>
      <c r="P32" s="211"/>
      <c r="Q32" s="211"/>
      <c r="R32" s="211"/>
    </row>
    <row r="33" spans="1:18" x14ac:dyDescent="0.2">
      <c r="A33" s="250">
        <v>23</v>
      </c>
      <c r="B33" s="252" t="s">
        <v>844</v>
      </c>
      <c r="C33" s="211">
        <f>'enrolment vs availed_UPY'!H33</f>
        <v>0</v>
      </c>
      <c r="D33" s="211">
        <f>'enrolment vs availed_UPY'!I33</f>
        <v>57685</v>
      </c>
      <c r="E33" s="211">
        <v>0</v>
      </c>
      <c r="F33" s="211">
        <f>'enrolment vs availed_UPY'!K33</f>
        <v>0</v>
      </c>
      <c r="G33" s="211">
        <f t="shared" si="0"/>
        <v>57685</v>
      </c>
      <c r="H33" s="236">
        <v>230</v>
      </c>
      <c r="I33" s="389">
        <f t="shared" si="1"/>
        <v>1990.1324999999999</v>
      </c>
      <c r="J33" s="387">
        <f t="shared" si="2"/>
        <v>1990.1324999999999</v>
      </c>
      <c r="K33" s="387">
        <v>0</v>
      </c>
      <c r="L33" s="387">
        <v>0</v>
      </c>
      <c r="M33" s="211"/>
      <c r="N33" s="211"/>
      <c r="O33" s="211"/>
      <c r="P33" s="211"/>
      <c r="Q33" s="211"/>
      <c r="R33" s="211"/>
    </row>
    <row r="34" spans="1:18" x14ac:dyDescent="0.2">
      <c r="A34" s="253">
        <v>24</v>
      </c>
      <c r="B34" s="252" t="s">
        <v>845</v>
      </c>
      <c r="C34" s="211">
        <f>'enrolment vs availed_UPY'!H34</f>
        <v>0</v>
      </c>
      <c r="D34" s="211">
        <f>'enrolment vs availed_UPY'!I34</f>
        <v>0</v>
      </c>
      <c r="E34" s="211">
        <v>0</v>
      </c>
      <c r="F34" s="211">
        <f>'enrolment vs availed_UPY'!K34</f>
        <v>0</v>
      </c>
      <c r="G34" s="211">
        <f t="shared" si="0"/>
        <v>0</v>
      </c>
      <c r="H34" s="236">
        <v>230</v>
      </c>
      <c r="I34" s="389">
        <f t="shared" si="1"/>
        <v>0</v>
      </c>
      <c r="J34" s="387">
        <f t="shared" si="2"/>
        <v>0</v>
      </c>
      <c r="K34" s="387">
        <v>0</v>
      </c>
      <c r="L34" s="387">
        <v>0</v>
      </c>
      <c r="M34" s="211"/>
      <c r="N34" s="211"/>
      <c r="O34" s="211"/>
      <c r="P34" s="211"/>
      <c r="Q34" s="211"/>
      <c r="R34" s="211"/>
    </row>
    <row r="35" spans="1:18" x14ac:dyDescent="0.2">
      <c r="A35" s="822" t="s">
        <v>16</v>
      </c>
      <c r="B35" s="823"/>
      <c r="C35" s="379">
        <f>SUM(C11:C34)</f>
        <v>9296</v>
      </c>
      <c r="D35" s="379">
        <f>SUM(D11:D34)</f>
        <v>4019365</v>
      </c>
      <c r="E35" s="379">
        <f>SUM(E11:E34)</f>
        <v>0</v>
      </c>
      <c r="F35" s="379">
        <f>SUM(F11:F34)</f>
        <v>202312</v>
      </c>
      <c r="G35" s="379">
        <f t="shared" si="0"/>
        <v>4230973</v>
      </c>
      <c r="H35" s="388">
        <v>230</v>
      </c>
      <c r="I35" s="389">
        <f>SUM(I11:I34)</f>
        <v>145968.56849999999</v>
      </c>
      <c r="J35" s="389">
        <f>SUM(J11:J34)</f>
        <v>145968.56849999999</v>
      </c>
      <c r="K35" s="389">
        <f>SUM(K11:K34)</f>
        <v>0</v>
      </c>
      <c r="L35" s="389">
        <f>SUM(L11:L34)</f>
        <v>0</v>
      </c>
      <c r="M35" s="379"/>
      <c r="N35" s="379"/>
      <c r="O35" s="379"/>
      <c r="P35" s="379"/>
      <c r="Q35" s="379"/>
      <c r="R35" s="379"/>
    </row>
    <row r="36" spans="1:18" x14ac:dyDescent="0.2">
      <c r="A36" s="214"/>
      <c r="B36" s="214"/>
      <c r="C36" s="214"/>
      <c r="D36" s="214"/>
      <c r="E36" s="214"/>
      <c r="F36" s="214"/>
      <c r="G36" s="214"/>
      <c r="H36" s="214"/>
      <c r="I36" s="208"/>
      <c r="J36" s="208"/>
      <c r="K36" s="208"/>
      <c r="L36" s="208"/>
      <c r="M36" s="208"/>
      <c r="N36" s="208"/>
      <c r="O36" s="208"/>
      <c r="P36" s="208"/>
      <c r="Q36" s="208"/>
      <c r="R36" s="208"/>
    </row>
    <row r="37" spans="1:18" x14ac:dyDescent="0.2">
      <c r="A37" s="215" t="s">
        <v>8</v>
      </c>
      <c r="B37" s="216"/>
      <c r="C37" s="216"/>
      <c r="D37" s="214"/>
      <c r="E37" s="214"/>
      <c r="F37" s="214"/>
      <c r="G37" s="214"/>
      <c r="H37" s="214"/>
      <c r="I37" s="208"/>
      <c r="J37" s="208"/>
      <c r="K37" s="208"/>
      <c r="L37" s="208"/>
      <c r="M37" s="208"/>
      <c r="N37" s="208"/>
      <c r="O37" s="208"/>
      <c r="P37" s="208"/>
      <c r="Q37" s="208"/>
      <c r="R37" s="208"/>
    </row>
    <row r="38" spans="1:18" x14ac:dyDescent="0.2">
      <c r="A38" s="217" t="s">
        <v>9</v>
      </c>
      <c r="B38" s="217"/>
      <c r="C38" s="217"/>
      <c r="I38" s="208"/>
      <c r="J38" s="208"/>
      <c r="K38" s="208"/>
      <c r="L38" s="208"/>
      <c r="M38" s="208"/>
      <c r="N38" s="208"/>
      <c r="O38" s="208"/>
      <c r="P38" s="208"/>
      <c r="Q38" s="208"/>
      <c r="R38" s="208"/>
    </row>
    <row r="39" spans="1:18" x14ac:dyDescent="0.2">
      <c r="A39" s="217" t="s">
        <v>10</v>
      </c>
      <c r="B39" s="217"/>
      <c r="C39" s="217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18" x14ac:dyDescent="0.2">
      <c r="A40" s="217"/>
      <c r="B40" s="217"/>
      <c r="C40" s="217"/>
      <c r="I40" s="208"/>
      <c r="J40" s="208"/>
      <c r="K40" s="208"/>
      <c r="L40" s="208"/>
      <c r="M40" s="208"/>
      <c r="N40" s="208"/>
      <c r="O40" s="208"/>
      <c r="P40" s="208"/>
      <c r="Q40" s="208"/>
      <c r="R40" s="208"/>
    </row>
    <row r="41" spans="1:18" ht="14.25" x14ac:dyDescent="0.2">
      <c r="A41" s="10" t="s">
        <v>1114</v>
      </c>
      <c r="B41"/>
      <c r="C41" s="40"/>
      <c r="D41" s="40"/>
      <c r="E41" s="40"/>
      <c r="F41" s="936" t="s">
        <v>1120</v>
      </c>
      <c r="G41" s="936"/>
      <c r="H41" s="936"/>
      <c r="I41" s="936"/>
      <c r="J41" s="208"/>
      <c r="K41" s="208"/>
      <c r="L41" s="208"/>
      <c r="M41" s="832" t="s">
        <v>1116</v>
      </c>
      <c r="N41" s="832"/>
      <c r="O41" s="832"/>
      <c r="P41" s="832"/>
      <c r="Q41" s="832"/>
      <c r="R41" s="832"/>
    </row>
    <row r="42" spans="1:18" ht="14.25" x14ac:dyDescent="0.2">
      <c r="A42" s="163"/>
      <c r="B42" s="163"/>
      <c r="C42" s="40"/>
      <c r="D42" s="40"/>
      <c r="E42" s="40"/>
      <c r="F42" s="936" t="s">
        <v>1121</v>
      </c>
      <c r="G42" s="936"/>
      <c r="H42" s="936"/>
      <c r="I42" s="936"/>
      <c r="J42" s="208"/>
      <c r="K42" s="208"/>
      <c r="L42" s="208"/>
      <c r="M42" s="832" t="s">
        <v>1115</v>
      </c>
      <c r="N42" s="832"/>
      <c r="O42" s="832"/>
      <c r="P42" s="832"/>
      <c r="Q42" s="832"/>
      <c r="R42" s="832"/>
    </row>
    <row r="43" spans="1:18" ht="12.75" customHeight="1" x14ac:dyDescent="0.2">
      <c r="F43" s="936" t="s">
        <v>1122</v>
      </c>
      <c r="G43" s="936"/>
      <c r="H43" s="936"/>
      <c r="I43" s="936"/>
      <c r="J43" s="675"/>
      <c r="K43" s="675"/>
      <c r="L43" s="675"/>
      <c r="M43" s="675"/>
      <c r="N43" s="675"/>
      <c r="O43" s="675"/>
      <c r="P43" s="675"/>
      <c r="Q43" s="675"/>
      <c r="R43" s="675"/>
    </row>
    <row r="44" spans="1:18" ht="12.75" customHeight="1" x14ac:dyDescent="0.2">
      <c r="I44" s="675"/>
      <c r="J44" s="675"/>
      <c r="K44" s="675"/>
      <c r="L44" s="675"/>
      <c r="M44" s="675"/>
      <c r="N44" s="675"/>
      <c r="O44" s="675"/>
      <c r="P44" s="675"/>
      <c r="Q44" s="675"/>
      <c r="R44" s="675"/>
    </row>
    <row r="45" spans="1:18" x14ac:dyDescent="0.2">
      <c r="A45" s="217"/>
      <c r="B45" s="217"/>
      <c r="I45" s="208"/>
      <c r="J45" s="217"/>
      <c r="K45" s="217"/>
      <c r="L45" s="217"/>
      <c r="M45" s="217"/>
      <c r="N45" s="217"/>
      <c r="O45" s="217"/>
      <c r="P45" s="217"/>
      <c r="Q45" s="217"/>
      <c r="R45" s="217"/>
    </row>
    <row r="47" spans="1:18" x14ac:dyDescent="0.2">
      <c r="A47" s="1067"/>
      <c r="B47" s="1067"/>
      <c r="C47" s="1067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</row>
  </sheetData>
  <mergeCells count="20">
    <mergeCell ref="Q1:R1"/>
    <mergeCell ref="A8:A9"/>
    <mergeCell ref="B8:B9"/>
    <mergeCell ref="C8:G8"/>
    <mergeCell ref="H8:H9"/>
    <mergeCell ref="I8:L8"/>
    <mergeCell ref="M8:R8"/>
    <mergeCell ref="G1:I1"/>
    <mergeCell ref="A2:R2"/>
    <mergeCell ref="A3:R3"/>
    <mergeCell ref="A4:R5"/>
    <mergeCell ref="A6:R6"/>
    <mergeCell ref="A35:B35"/>
    <mergeCell ref="L7:R7"/>
    <mergeCell ref="A47:R47"/>
    <mergeCell ref="M41:R41"/>
    <mergeCell ref="M42:R42"/>
    <mergeCell ref="F41:I41"/>
    <mergeCell ref="F42:I42"/>
    <mergeCell ref="F43:I43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29"/>
  <sheetViews>
    <sheetView tabSelected="1" view="pageBreakPreview" topLeftCell="A4" zoomScale="70" zoomScaleNormal="70" zoomScaleSheetLayoutView="70" workbookViewId="0">
      <selection activeCell="A14" sqref="A14:XFD20"/>
    </sheetView>
  </sheetViews>
  <sheetFormatPr defaultColWidth="9.140625" defaultRowHeight="12.75" x14ac:dyDescent="0.2"/>
  <cols>
    <col min="1" max="1" width="7.28515625" style="152" customWidth="1"/>
    <col min="2" max="2" width="26" style="152" customWidth="1"/>
    <col min="3" max="5" width="10.7109375" style="152" customWidth="1"/>
    <col min="6" max="6" width="11.7109375" style="152" customWidth="1"/>
    <col min="7" max="9" width="10.7109375" style="152" customWidth="1"/>
    <col min="10" max="10" width="12.28515625" style="152" customWidth="1"/>
    <col min="11" max="13" width="10.7109375" style="152" customWidth="1"/>
    <col min="14" max="14" width="13" style="152" customWidth="1"/>
    <col min="15" max="21" width="10.7109375" style="152" customWidth="1"/>
    <col min="22" max="22" width="11.42578125" style="152" customWidth="1"/>
    <col min="23" max="16384" width="9.140625" style="152"/>
  </cols>
  <sheetData>
    <row r="1" spans="1:24" ht="15" x14ac:dyDescent="0.2">
      <c r="V1" s="153" t="s">
        <v>555</v>
      </c>
    </row>
    <row r="2" spans="1:24" ht="15.75" x14ac:dyDescent="0.25">
      <c r="G2" s="109" t="s">
        <v>0</v>
      </c>
      <c r="H2" s="109"/>
      <c r="I2" s="109"/>
      <c r="O2" s="75"/>
      <c r="P2" s="75"/>
      <c r="Q2" s="75"/>
      <c r="R2" s="75"/>
    </row>
    <row r="3" spans="1:24" ht="20.25" x14ac:dyDescent="0.3">
      <c r="C3" s="800" t="s">
        <v>663</v>
      </c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18" x14ac:dyDescent="0.25"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4" ht="15.75" x14ac:dyDescent="0.25">
      <c r="B5" s="801" t="s">
        <v>666</v>
      </c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  <c r="R5" s="801"/>
      <c r="S5" s="801"/>
      <c r="T5" s="76"/>
      <c r="U5" s="802" t="s">
        <v>257</v>
      </c>
      <c r="V5" s="803"/>
    </row>
    <row r="6" spans="1:24" ht="15" x14ac:dyDescent="0.2">
      <c r="K6" s="75"/>
      <c r="L6" s="75"/>
      <c r="M6" s="75"/>
      <c r="N6" s="75"/>
      <c r="O6" s="75"/>
      <c r="P6" s="75"/>
      <c r="Q6" s="75"/>
      <c r="R6" s="75"/>
    </row>
    <row r="7" spans="1:24" x14ac:dyDescent="0.2">
      <c r="A7" s="27" t="s">
        <v>870</v>
      </c>
      <c r="B7" s="27"/>
      <c r="C7" s="10"/>
      <c r="D7" s="10"/>
      <c r="O7" s="804" t="s">
        <v>1061</v>
      </c>
      <c r="P7" s="804"/>
      <c r="Q7" s="804"/>
      <c r="R7" s="804"/>
      <c r="S7" s="804"/>
      <c r="T7" s="804"/>
      <c r="U7" s="804"/>
      <c r="V7" s="804"/>
    </row>
    <row r="8" spans="1:24" ht="35.25" customHeight="1" x14ac:dyDescent="0.2">
      <c r="A8" s="790" t="s">
        <v>2</v>
      </c>
      <c r="B8" s="790" t="s">
        <v>145</v>
      </c>
      <c r="C8" s="790" t="s">
        <v>146</v>
      </c>
      <c r="D8" s="790"/>
      <c r="E8" s="790"/>
      <c r="F8" s="790" t="s">
        <v>147</v>
      </c>
      <c r="G8" s="790" t="s">
        <v>176</v>
      </c>
      <c r="H8" s="790"/>
      <c r="I8" s="790"/>
      <c r="J8" s="790"/>
      <c r="K8" s="790"/>
      <c r="L8" s="790"/>
      <c r="M8" s="790"/>
      <c r="N8" s="790"/>
      <c r="O8" s="790" t="s">
        <v>177</v>
      </c>
      <c r="P8" s="790"/>
      <c r="Q8" s="790"/>
      <c r="R8" s="790"/>
      <c r="S8" s="790"/>
      <c r="T8" s="790"/>
      <c r="U8" s="790"/>
      <c r="V8" s="790"/>
    </row>
    <row r="9" spans="1:24" ht="15" x14ac:dyDescent="0.2">
      <c r="A9" s="790"/>
      <c r="B9" s="790"/>
      <c r="C9" s="790" t="s">
        <v>258</v>
      </c>
      <c r="D9" s="790" t="s">
        <v>39</v>
      </c>
      <c r="E9" s="790" t="s">
        <v>40</v>
      </c>
      <c r="F9" s="790"/>
      <c r="G9" s="790" t="s">
        <v>178</v>
      </c>
      <c r="H9" s="790"/>
      <c r="I9" s="790"/>
      <c r="J9" s="790"/>
      <c r="K9" s="790" t="s">
        <v>162</v>
      </c>
      <c r="L9" s="790"/>
      <c r="M9" s="790"/>
      <c r="N9" s="790"/>
      <c r="O9" s="790" t="s">
        <v>148</v>
      </c>
      <c r="P9" s="790"/>
      <c r="Q9" s="790"/>
      <c r="R9" s="790"/>
      <c r="S9" s="790" t="s">
        <v>161</v>
      </c>
      <c r="T9" s="790"/>
      <c r="U9" s="790"/>
      <c r="V9" s="790"/>
    </row>
    <row r="10" spans="1:24" x14ac:dyDescent="0.2">
      <c r="A10" s="790"/>
      <c r="B10" s="790"/>
      <c r="C10" s="790"/>
      <c r="D10" s="790"/>
      <c r="E10" s="790"/>
      <c r="F10" s="790"/>
      <c r="G10" s="794" t="s">
        <v>149</v>
      </c>
      <c r="H10" s="795"/>
      <c r="I10" s="796"/>
      <c r="J10" s="791" t="s">
        <v>150</v>
      </c>
      <c r="K10" s="794" t="s">
        <v>149</v>
      </c>
      <c r="L10" s="795"/>
      <c r="M10" s="796"/>
      <c r="N10" s="791" t="s">
        <v>150</v>
      </c>
      <c r="O10" s="794" t="s">
        <v>149</v>
      </c>
      <c r="P10" s="795"/>
      <c r="Q10" s="796"/>
      <c r="R10" s="791" t="s">
        <v>150</v>
      </c>
      <c r="S10" s="794" t="s">
        <v>149</v>
      </c>
      <c r="T10" s="795"/>
      <c r="U10" s="796"/>
      <c r="V10" s="791" t="s">
        <v>150</v>
      </c>
    </row>
    <row r="11" spans="1:24" ht="15" customHeight="1" x14ac:dyDescent="0.2">
      <c r="A11" s="790"/>
      <c r="B11" s="790"/>
      <c r="C11" s="790"/>
      <c r="D11" s="790"/>
      <c r="E11" s="790"/>
      <c r="F11" s="790"/>
      <c r="G11" s="797"/>
      <c r="H11" s="798"/>
      <c r="I11" s="799"/>
      <c r="J11" s="792"/>
      <c r="K11" s="797"/>
      <c r="L11" s="798"/>
      <c r="M11" s="799"/>
      <c r="N11" s="792"/>
      <c r="O11" s="797"/>
      <c r="P11" s="798"/>
      <c r="Q11" s="799"/>
      <c r="R11" s="792"/>
      <c r="S11" s="797"/>
      <c r="T11" s="798"/>
      <c r="U11" s="799"/>
      <c r="V11" s="792"/>
    </row>
    <row r="12" spans="1:24" ht="24.75" customHeight="1" x14ac:dyDescent="0.2">
      <c r="A12" s="790"/>
      <c r="B12" s="790"/>
      <c r="C12" s="790"/>
      <c r="D12" s="790"/>
      <c r="E12" s="790"/>
      <c r="F12" s="790"/>
      <c r="G12" s="309" t="s">
        <v>258</v>
      </c>
      <c r="H12" s="309" t="s">
        <v>39</v>
      </c>
      <c r="I12" s="155" t="s">
        <v>40</v>
      </c>
      <c r="J12" s="793"/>
      <c r="K12" s="309" t="s">
        <v>258</v>
      </c>
      <c r="L12" s="309" t="s">
        <v>39</v>
      </c>
      <c r="M12" s="309" t="s">
        <v>40</v>
      </c>
      <c r="N12" s="793"/>
      <c r="O12" s="309" t="s">
        <v>258</v>
      </c>
      <c r="P12" s="309" t="s">
        <v>39</v>
      </c>
      <c r="Q12" s="309" t="s">
        <v>40</v>
      </c>
      <c r="R12" s="793"/>
      <c r="S12" s="309" t="s">
        <v>258</v>
      </c>
      <c r="T12" s="309" t="s">
        <v>39</v>
      </c>
      <c r="U12" s="309" t="s">
        <v>40</v>
      </c>
      <c r="V12" s="793"/>
    </row>
    <row r="13" spans="1:24" ht="15" x14ac:dyDescent="0.2">
      <c r="A13" s="309">
        <v>1</v>
      </c>
      <c r="B13" s="309">
        <v>2</v>
      </c>
      <c r="C13" s="309">
        <v>3</v>
      </c>
      <c r="D13" s="309">
        <v>4</v>
      </c>
      <c r="E13" s="309">
        <v>5</v>
      </c>
      <c r="F13" s="309">
        <v>6</v>
      </c>
      <c r="G13" s="309">
        <v>7</v>
      </c>
      <c r="H13" s="309">
        <v>8</v>
      </c>
      <c r="I13" s="309">
        <v>9</v>
      </c>
      <c r="J13" s="309">
        <v>10</v>
      </c>
      <c r="K13" s="309">
        <v>11</v>
      </c>
      <c r="L13" s="309">
        <v>12</v>
      </c>
      <c r="M13" s="309">
        <v>13</v>
      </c>
      <c r="N13" s="309">
        <v>14</v>
      </c>
      <c r="O13" s="309">
        <v>15</v>
      </c>
      <c r="P13" s="309">
        <v>16</v>
      </c>
      <c r="Q13" s="309">
        <v>17</v>
      </c>
      <c r="R13" s="309">
        <v>18</v>
      </c>
      <c r="S13" s="309">
        <v>19</v>
      </c>
      <c r="T13" s="309">
        <v>20</v>
      </c>
      <c r="U13" s="309">
        <v>21</v>
      </c>
      <c r="V13" s="309">
        <v>22</v>
      </c>
    </row>
    <row r="14" spans="1:24" ht="15.75" x14ac:dyDescent="0.2">
      <c r="A14" s="805" t="s">
        <v>211</v>
      </c>
      <c r="B14" s="806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</row>
    <row r="15" spans="1:24" ht="15" x14ac:dyDescent="0.2">
      <c r="A15" s="309">
        <v>1</v>
      </c>
      <c r="B15" s="345" t="s">
        <v>210</v>
      </c>
      <c r="C15" s="398">
        <v>18122.751488000002</v>
      </c>
      <c r="D15" s="398">
        <v>7671.1677439999994</v>
      </c>
      <c r="E15" s="398">
        <v>2010.2407680000001</v>
      </c>
      <c r="F15" s="405" t="s">
        <v>968</v>
      </c>
      <c r="G15" s="285">
        <v>18122.751488000002</v>
      </c>
      <c r="H15" s="285">
        <v>7671.1677439999994</v>
      </c>
      <c r="I15" s="285">
        <v>2010.2407680000001</v>
      </c>
      <c r="J15" s="405" t="s">
        <v>969</v>
      </c>
      <c r="K15" s="285">
        <v>18122.751488000002</v>
      </c>
      <c r="L15" s="285">
        <v>7671.1677439999994</v>
      </c>
      <c r="M15" s="285">
        <v>2010.2407680000001</v>
      </c>
      <c r="N15" s="405" t="s">
        <v>966</v>
      </c>
      <c r="O15" s="808" t="s">
        <v>847</v>
      </c>
      <c r="P15" s="809"/>
      <c r="Q15" s="809"/>
      <c r="R15" s="809"/>
      <c r="S15" s="809"/>
      <c r="T15" s="809"/>
      <c r="U15" s="809"/>
      <c r="V15" s="810"/>
    </row>
    <row r="16" spans="1:24" ht="30" x14ac:dyDescent="0.2">
      <c r="A16" s="309">
        <v>2</v>
      </c>
      <c r="B16" s="345" t="s">
        <v>151</v>
      </c>
      <c r="C16" s="398">
        <v>16428.312654000001</v>
      </c>
      <c r="D16" s="398">
        <v>6953.929826999999</v>
      </c>
      <c r="E16" s="398">
        <v>1822.287519</v>
      </c>
      <c r="F16" s="405" t="s">
        <v>965</v>
      </c>
      <c r="G16" s="285">
        <v>16428.312654000001</v>
      </c>
      <c r="H16" s="285">
        <v>6953.929826999999</v>
      </c>
      <c r="I16" s="285">
        <v>1822.287519</v>
      </c>
      <c r="J16" s="405" t="s">
        <v>967</v>
      </c>
      <c r="K16" s="285">
        <v>16428.312654000001</v>
      </c>
      <c r="L16" s="285">
        <v>6953.929826999999</v>
      </c>
      <c r="M16" s="285">
        <v>1822.287519</v>
      </c>
      <c r="N16" s="405" t="s">
        <v>970</v>
      </c>
      <c r="O16" s="811"/>
      <c r="P16" s="812"/>
      <c r="Q16" s="812"/>
      <c r="R16" s="812"/>
      <c r="S16" s="812"/>
      <c r="T16" s="812"/>
      <c r="U16" s="812"/>
      <c r="V16" s="813"/>
    </row>
    <row r="17" spans="1:24" ht="15" x14ac:dyDescent="0.2">
      <c r="A17" s="309">
        <v>3</v>
      </c>
      <c r="B17" s="345" t="s">
        <v>152</v>
      </c>
      <c r="C17" s="398">
        <v>28768.894198000002</v>
      </c>
      <c r="D17" s="398">
        <v>12177.566598999998</v>
      </c>
      <c r="E17" s="398">
        <v>3191.1492029999999</v>
      </c>
      <c r="F17" s="405" t="s">
        <v>973</v>
      </c>
      <c r="G17" s="285">
        <v>28768.894198000002</v>
      </c>
      <c r="H17" s="285">
        <v>12177.566598999998</v>
      </c>
      <c r="I17" s="285">
        <v>3191.1492029999999</v>
      </c>
      <c r="J17" s="405" t="s">
        <v>971</v>
      </c>
      <c r="K17" s="285">
        <v>28768.894198000002</v>
      </c>
      <c r="L17" s="285">
        <v>12177.566598999998</v>
      </c>
      <c r="M17" s="285">
        <v>3191.1492029999999</v>
      </c>
      <c r="N17" s="405" t="s">
        <v>972</v>
      </c>
      <c r="O17" s="811"/>
      <c r="P17" s="812"/>
      <c r="Q17" s="812"/>
      <c r="R17" s="812"/>
      <c r="S17" s="812"/>
      <c r="T17" s="812"/>
      <c r="U17" s="812"/>
      <c r="V17" s="813"/>
    </row>
    <row r="18" spans="1:24" ht="15.75" x14ac:dyDescent="0.2">
      <c r="A18" s="805" t="s">
        <v>212</v>
      </c>
      <c r="B18" s="806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811"/>
      <c r="P18" s="812"/>
      <c r="Q18" s="812"/>
      <c r="R18" s="812"/>
      <c r="S18" s="812"/>
      <c r="T18" s="812"/>
      <c r="U18" s="812"/>
      <c r="V18" s="813"/>
    </row>
    <row r="19" spans="1:24" ht="15" x14ac:dyDescent="0.2">
      <c r="A19" s="309">
        <v>4</v>
      </c>
      <c r="B19" s="345" t="s">
        <v>200</v>
      </c>
      <c r="C19" s="399">
        <v>0</v>
      </c>
      <c r="D19" s="399">
        <v>0</v>
      </c>
      <c r="E19" s="399">
        <v>0</v>
      </c>
      <c r="F19" s="285"/>
      <c r="G19" s="399">
        <v>0</v>
      </c>
      <c r="H19" s="399">
        <v>0</v>
      </c>
      <c r="I19" s="399">
        <v>0</v>
      </c>
      <c r="J19" s="285"/>
      <c r="K19" s="399">
        <v>0</v>
      </c>
      <c r="L19" s="399">
        <v>0</v>
      </c>
      <c r="M19" s="399">
        <v>0</v>
      </c>
      <c r="N19" s="285"/>
      <c r="O19" s="811"/>
      <c r="P19" s="812"/>
      <c r="Q19" s="812"/>
      <c r="R19" s="812"/>
      <c r="S19" s="812"/>
      <c r="T19" s="812"/>
      <c r="U19" s="812"/>
      <c r="V19" s="813"/>
    </row>
    <row r="20" spans="1:24" ht="15" x14ac:dyDescent="0.2">
      <c r="A20" s="309">
        <v>5</v>
      </c>
      <c r="B20" s="345" t="s">
        <v>130</v>
      </c>
      <c r="C20" s="399">
        <v>0</v>
      </c>
      <c r="D20" s="399">
        <v>0</v>
      </c>
      <c r="E20" s="399">
        <v>0</v>
      </c>
      <c r="F20" s="285"/>
      <c r="G20" s="399">
        <v>0</v>
      </c>
      <c r="H20" s="399">
        <v>0</v>
      </c>
      <c r="I20" s="399">
        <v>0</v>
      </c>
      <c r="J20" s="285"/>
      <c r="K20" s="399">
        <v>0</v>
      </c>
      <c r="L20" s="399">
        <v>0</v>
      </c>
      <c r="M20" s="399">
        <v>0</v>
      </c>
      <c r="N20" s="285"/>
      <c r="O20" s="814"/>
      <c r="P20" s="815"/>
      <c r="Q20" s="815"/>
      <c r="R20" s="815"/>
      <c r="S20" s="815"/>
      <c r="T20" s="815"/>
      <c r="U20" s="815"/>
      <c r="V20" s="816"/>
    </row>
    <row r="23" spans="1:24" ht="14.25" x14ac:dyDescent="0.2">
      <c r="A23" s="807" t="s">
        <v>163</v>
      </c>
      <c r="B23" s="807"/>
      <c r="C23" s="807"/>
      <c r="D23" s="807"/>
      <c r="E23" s="807"/>
      <c r="F23" s="807"/>
      <c r="G23" s="807"/>
      <c r="H23" s="807"/>
      <c r="I23" s="807"/>
      <c r="J23" s="807"/>
      <c r="K23" s="807"/>
      <c r="L23" s="807"/>
      <c r="M23" s="807"/>
      <c r="N23" s="807"/>
      <c r="O23" s="807"/>
      <c r="P23" s="807"/>
      <c r="Q23" s="807"/>
      <c r="R23" s="807"/>
      <c r="S23" s="807"/>
      <c r="T23" s="807"/>
      <c r="U23" s="807"/>
      <c r="V23" s="807"/>
    </row>
    <row r="24" spans="1:24" ht="14.25" x14ac:dyDescent="0.2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</row>
    <row r="25" spans="1:24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747"/>
      <c r="U25" s="747"/>
      <c r="V25" s="410"/>
      <c r="W25" s="10"/>
    </row>
    <row r="26" spans="1:24" x14ac:dyDescent="0.2">
      <c r="A26" s="10" t="s">
        <v>1114</v>
      </c>
      <c r="B26" s="10"/>
      <c r="C26" s="10"/>
      <c r="D26" s="10"/>
      <c r="E26" s="10"/>
      <c r="F26" s="10"/>
      <c r="G26" s="10"/>
      <c r="H26" s="749" t="s">
        <v>1118</v>
      </c>
      <c r="I26" s="749"/>
      <c r="J26" s="749"/>
      <c r="K26" s="749"/>
      <c r="L26" s="10"/>
      <c r="Q26" s="749" t="s">
        <v>1116</v>
      </c>
      <c r="R26" s="749"/>
      <c r="S26" s="749"/>
      <c r="T26" s="749"/>
      <c r="U26" s="749"/>
      <c r="V26" s="651"/>
      <c r="W26" s="651"/>
    </row>
    <row r="27" spans="1:24" x14ac:dyDescent="0.2">
      <c r="A27" s="651"/>
      <c r="B27" s="651"/>
      <c r="C27" s="651"/>
      <c r="D27" s="651"/>
      <c r="E27" s="651"/>
      <c r="F27" s="651"/>
      <c r="G27" s="651"/>
      <c r="H27" s="748" t="s">
        <v>1115</v>
      </c>
      <c r="I27" s="748"/>
      <c r="J27" s="748"/>
      <c r="K27" s="748"/>
      <c r="L27" s="10"/>
      <c r="Q27" s="749" t="s">
        <v>1115</v>
      </c>
      <c r="R27" s="749"/>
      <c r="S27" s="749"/>
      <c r="T27" s="749"/>
      <c r="U27" s="749"/>
      <c r="V27" s="651"/>
      <c r="W27" s="651"/>
    </row>
    <row r="28" spans="1:24" x14ac:dyDescent="0.2">
      <c r="A28" s="651"/>
      <c r="B28" s="651"/>
      <c r="C28" s="651"/>
      <c r="D28" s="651"/>
      <c r="E28" s="651"/>
      <c r="F28" s="651"/>
      <c r="G28" s="651"/>
      <c r="H28" s="748" t="s">
        <v>1119</v>
      </c>
      <c r="I28" s="748"/>
      <c r="J28" s="748"/>
      <c r="K28" s="748"/>
      <c r="L28" s="10"/>
      <c r="Q28" s="651"/>
      <c r="R28" s="651"/>
      <c r="S28" s="659"/>
      <c r="T28" s="659"/>
      <c r="U28" s="659"/>
      <c r="V28" s="659"/>
      <c r="W28" s="651"/>
    </row>
    <row r="29" spans="1:24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Q29" s="651"/>
      <c r="R29" s="651"/>
      <c r="S29" s="651"/>
      <c r="T29" s="651"/>
      <c r="U29" s="651"/>
      <c r="V29" s="651"/>
      <c r="W29" s="651"/>
      <c r="X29" s="413"/>
    </row>
  </sheetData>
  <mergeCells count="35">
    <mergeCell ref="H28:K28"/>
    <mergeCell ref="A14:B14"/>
    <mergeCell ref="A18:B18"/>
    <mergeCell ref="A23:V23"/>
    <mergeCell ref="T25:U25"/>
    <mergeCell ref="O15:V20"/>
    <mergeCell ref="Q26:U26"/>
    <mergeCell ref="Q27:U27"/>
    <mergeCell ref="H26:K26"/>
    <mergeCell ref="H27:K27"/>
    <mergeCell ref="C3:N3"/>
    <mergeCell ref="B5:S5"/>
    <mergeCell ref="U5:V5"/>
    <mergeCell ref="O7:V7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O8:V8"/>
    <mergeCell ref="C9:C12"/>
    <mergeCell ref="D9:D12"/>
    <mergeCell ref="E9:E12"/>
    <mergeCell ref="G9:J9"/>
    <mergeCell ref="V10:V12"/>
    <mergeCell ref="S10:U11"/>
    <mergeCell ref="K9:N9"/>
    <mergeCell ref="O9:R9"/>
    <mergeCell ref="S9:V9"/>
    <mergeCell ref="R10:R12"/>
    <mergeCell ref="O10:Q11"/>
  </mergeCells>
  <printOptions horizontalCentered="1"/>
  <pageMargins left="0.70866141732283472" right="0.61" top="0.23622047244094491" bottom="0" header="0.31496062992125984" footer="0.31496062992125984"/>
  <pageSetup paperSize="9" scale="51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7"/>
  <sheetViews>
    <sheetView view="pageBreakPreview" zoomScaleNormal="70" zoomScaleSheetLayoutView="100" workbookViewId="0">
      <selection activeCell="D42" sqref="D42:G44"/>
    </sheetView>
  </sheetViews>
  <sheetFormatPr defaultColWidth="9.140625" defaultRowHeight="12.75" x14ac:dyDescent="0.2"/>
  <cols>
    <col min="1" max="1" width="5.5703125" style="208" customWidth="1"/>
    <col min="2" max="2" width="14.5703125" style="208" customWidth="1"/>
    <col min="3" max="3" width="10.28515625" style="208" customWidth="1"/>
    <col min="4" max="4" width="12.85546875" style="208" customWidth="1"/>
    <col min="5" max="5" width="8.7109375" style="198" customWidth="1"/>
    <col min="6" max="7" width="8" style="198" customWidth="1"/>
    <col min="8" max="10" width="8.140625" style="198" customWidth="1"/>
    <col min="11" max="11" width="8.42578125" style="198" customWidth="1"/>
    <col min="12" max="12" width="8.140625" style="198" customWidth="1"/>
    <col min="13" max="13" width="8.85546875" style="198" customWidth="1"/>
    <col min="14" max="14" width="8.140625" style="198" customWidth="1"/>
    <col min="15" max="16384" width="9.140625" style="198"/>
  </cols>
  <sheetData>
    <row r="1" spans="1:14" ht="12.75" customHeight="1" x14ac:dyDescent="0.2">
      <c r="D1" s="1064"/>
      <c r="E1" s="1064"/>
      <c r="F1" s="208"/>
      <c r="G1" s="208"/>
      <c r="H1" s="208"/>
      <c r="I1" s="208"/>
      <c r="J1" s="208"/>
      <c r="K1" s="208"/>
      <c r="L1" s="208"/>
      <c r="M1" s="1066" t="s">
        <v>550</v>
      </c>
      <c r="N1" s="1066"/>
    </row>
    <row r="2" spans="1:14" ht="15.75" x14ac:dyDescent="0.25">
      <c r="A2" s="1062" t="s">
        <v>0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</row>
    <row r="3" spans="1:14" ht="18" x14ac:dyDescent="0.25">
      <c r="A3" s="1063" t="s">
        <v>663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</row>
    <row r="4" spans="1:14" ht="12.75" customHeight="1" x14ac:dyDescent="0.2">
      <c r="A4" s="1061" t="s">
        <v>754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</row>
    <row r="5" spans="1:14" s="199" customFormat="1" ht="7.5" customHeight="1" x14ac:dyDescent="0.2">
      <c r="A5" s="1061"/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</row>
    <row r="6" spans="1:14" x14ac:dyDescent="0.2">
      <c r="A6" s="1065"/>
      <c r="B6" s="1065"/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</row>
    <row r="7" spans="1:14" x14ac:dyDescent="0.2">
      <c r="A7" s="27" t="s">
        <v>870</v>
      </c>
      <c r="B7" s="27"/>
      <c r="D7" s="234"/>
      <c r="E7" s="208"/>
      <c r="F7" s="208"/>
      <c r="G7" s="208"/>
      <c r="H7" s="1068"/>
      <c r="I7" s="1068"/>
      <c r="J7" s="1068"/>
      <c r="K7" s="1068"/>
      <c r="L7" s="1068"/>
      <c r="M7" s="1068"/>
      <c r="N7" s="1068"/>
    </row>
    <row r="8" spans="1:14" ht="30.75" customHeight="1" x14ac:dyDescent="0.2">
      <c r="A8" s="842" t="s">
        <v>2</v>
      </c>
      <c r="B8" s="842" t="s">
        <v>3</v>
      </c>
      <c r="C8" s="1074" t="s">
        <v>500</v>
      </c>
      <c r="D8" s="1072" t="s">
        <v>80</v>
      </c>
      <c r="E8" s="1069" t="s">
        <v>81</v>
      </c>
      <c r="F8" s="1070"/>
      <c r="G8" s="1070"/>
      <c r="H8" s="1071"/>
      <c r="I8" s="1069" t="s">
        <v>745</v>
      </c>
      <c r="J8" s="1070"/>
      <c r="K8" s="1070"/>
      <c r="L8" s="1070"/>
      <c r="M8" s="1070"/>
      <c r="N8" s="1070"/>
    </row>
    <row r="9" spans="1:14" ht="44.45" customHeight="1" x14ac:dyDescent="0.2">
      <c r="A9" s="842"/>
      <c r="B9" s="842"/>
      <c r="C9" s="1075"/>
      <c r="D9" s="1073"/>
      <c r="E9" s="376" t="s">
        <v>179</v>
      </c>
      <c r="F9" s="376" t="s">
        <v>112</v>
      </c>
      <c r="G9" s="376" t="s">
        <v>113</v>
      </c>
      <c r="H9" s="376" t="s">
        <v>448</v>
      </c>
      <c r="I9" s="376" t="s">
        <v>16</v>
      </c>
      <c r="J9" s="376" t="s">
        <v>746</v>
      </c>
      <c r="K9" s="376" t="s">
        <v>747</v>
      </c>
      <c r="L9" s="376" t="s">
        <v>748</v>
      </c>
      <c r="M9" s="376" t="s">
        <v>749</v>
      </c>
      <c r="N9" s="376" t="s">
        <v>750</v>
      </c>
    </row>
    <row r="10" spans="1:14" s="200" customFormat="1" x14ac:dyDescent="0.2">
      <c r="A10" s="235">
        <v>1</v>
      </c>
      <c r="B10" s="235">
        <v>2</v>
      </c>
      <c r="C10" s="235">
        <v>3</v>
      </c>
      <c r="D10" s="235">
        <v>8</v>
      </c>
      <c r="E10" s="235">
        <v>9</v>
      </c>
      <c r="F10" s="235">
        <v>10</v>
      </c>
      <c r="G10" s="235">
        <v>11</v>
      </c>
      <c r="H10" s="235">
        <v>12</v>
      </c>
      <c r="I10" s="235">
        <v>13</v>
      </c>
      <c r="J10" s="235">
        <v>14</v>
      </c>
      <c r="K10" s="235">
        <v>15</v>
      </c>
      <c r="L10" s="235">
        <v>16</v>
      </c>
      <c r="M10" s="235">
        <v>17</v>
      </c>
      <c r="N10" s="235">
        <v>18</v>
      </c>
    </row>
    <row r="11" spans="1:14" x14ac:dyDescent="0.2">
      <c r="A11" s="250">
        <v>1</v>
      </c>
      <c r="B11" s="252" t="s">
        <v>822</v>
      </c>
      <c r="C11" s="211">
        <f>'enrolment vs availed_PY'!J11</f>
        <v>396</v>
      </c>
      <c r="D11" s="236">
        <v>312</v>
      </c>
      <c r="E11" s="389">
        <f>F11</f>
        <v>18.532800000000002</v>
      </c>
      <c r="F11" s="387">
        <f>(C11*D11*150)/1000000</f>
        <v>18.532800000000002</v>
      </c>
      <c r="G11" s="387">
        <v>0</v>
      </c>
      <c r="H11" s="387">
        <v>0</v>
      </c>
      <c r="I11" s="211"/>
      <c r="J11" s="211"/>
      <c r="K11" s="211"/>
      <c r="L11" s="211"/>
      <c r="M11" s="211"/>
      <c r="N11" s="211"/>
    </row>
    <row r="12" spans="1:14" x14ac:dyDescent="0.2">
      <c r="A12" s="250">
        <v>2</v>
      </c>
      <c r="B12" s="252" t="s">
        <v>823</v>
      </c>
      <c r="C12" s="211">
        <f>'enrolment vs availed_PY'!J12</f>
        <v>1099</v>
      </c>
      <c r="D12" s="236">
        <v>312</v>
      </c>
      <c r="E12" s="389">
        <f t="shared" ref="E12:E34" si="0">F12</f>
        <v>51.433199999999999</v>
      </c>
      <c r="F12" s="387">
        <f t="shared" ref="F12:F34" si="1">(C12*D12*150)/1000000</f>
        <v>51.433199999999999</v>
      </c>
      <c r="G12" s="387">
        <v>0</v>
      </c>
      <c r="H12" s="387">
        <v>0</v>
      </c>
      <c r="I12" s="211"/>
      <c r="J12" s="211"/>
      <c r="K12" s="211"/>
      <c r="L12" s="211"/>
      <c r="M12" s="211"/>
      <c r="N12" s="211"/>
    </row>
    <row r="13" spans="1:14" x14ac:dyDescent="0.2">
      <c r="A13" s="250">
        <v>3</v>
      </c>
      <c r="B13" s="252" t="s">
        <v>824</v>
      </c>
      <c r="C13" s="211">
        <f>'enrolment vs availed_PY'!J13</f>
        <v>3953</v>
      </c>
      <c r="D13" s="236">
        <v>312</v>
      </c>
      <c r="E13" s="389">
        <f t="shared" si="0"/>
        <v>185.00040000000001</v>
      </c>
      <c r="F13" s="387">
        <f t="shared" si="1"/>
        <v>185.00040000000001</v>
      </c>
      <c r="G13" s="387">
        <v>0</v>
      </c>
      <c r="H13" s="387">
        <v>0</v>
      </c>
      <c r="I13" s="211"/>
      <c r="J13" s="211"/>
      <c r="K13" s="211"/>
      <c r="L13" s="211"/>
      <c r="M13" s="211"/>
      <c r="N13" s="211"/>
    </row>
    <row r="14" spans="1:14" x14ac:dyDescent="0.2">
      <c r="A14" s="250">
        <v>4</v>
      </c>
      <c r="B14" s="252" t="s">
        <v>825</v>
      </c>
      <c r="C14" s="211">
        <f>'enrolment vs availed_PY'!J14</f>
        <v>609</v>
      </c>
      <c r="D14" s="236">
        <v>312</v>
      </c>
      <c r="E14" s="389">
        <f t="shared" si="0"/>
        <v>28.501200000000001</v>
      </c>
      <c r="F14" s="387">
        <f t="shared" si="1"/>
        <v>28.501200000000001</v>
      </c>
      <c r="G14" s="387">
        <v>0</v>
      </c>
      <c r="H14" s="387">
        <v>0</v>
      </c>
      <c r="I14" s="211"/>
      <c r="J14" s="211"/>
      <c r="K14" s="211"/>
      <c r="L14" s="211"/>
      <c r="M14" s="211"/>
      <c r="N14" s="211"/>
    </row>
    <row r="15" spans="1:14" x14ac:dyDescent="0.2">
      <c r="A15" s="250">
        <v>5</v>
      </c>
      <c r="B15" s="252" t="s">
        <v>826</v>
      </c>
      <c r="C15" s="211">
        <f>'enrolment vs availed_PY'!J15</f>
        <v>649</v>
      </c>
      <c r="D15" s="236">
        <v>312</v>
      </c>
      <c r="E15" s="389">
        <f t="shared" si="0"/>
        <v>30.373200000000001</v>
      </c>
      <c r="F15" s="387">
        <f t="shared" si="1"/>
        <v>30.373200000000001</v>
      </c>
      <c r="G15" s="387">
        <v>0</v>
      </c>
      <c r="H15" s="387">
        <v>0</v>
      </c>
      <c r="I15" s="211"/>
      <c r="J15" s="211"/>
      <c r="K15" s="211"/>
      <c r="L15" s="211"/>
      <c r="M15" s="211"/>
      <c r="N15" s="211"/>
    </row>
    <row r="16" spans="1:14" x14ac:dyDescent="0.2">
      <c r="A16" s="250">
        <v>6</v>
      </c>
      <c r="B16" s="252" t="s">
        <v>827</v>
      </c>
      <c r="C16" s="211">
        <f>'enrolment vs availed_PY'!J16</f>
        <v>1785</v>
      </c>
      <c r="D16" s="236">
        <v>312</v>
      </c>
      <c r="E16" s="389">
        <f t="shared" si="0"/>
        <v>83.537999999999997</v>
      </c>
      <c r="F16" s="387">
        <f t="shared" si="1"/>
        <v>83.537999999999997</v>
      </c>
      <c r="G16" s="387">
        <v>0</v>
      </c>
      <c r="H16" s="387">
        <v>0</v>
      </c>
      <c r="I16" s="211"/>
      <c r="J16" s="211"/>
      <c r="K16" s="211"/>
      <c r="L16" s="211"/>
      <c r="M16" s="211"/>
      <c r="N16" s="211"/>
    </row>
    <row r="17" spans="1:14" x14ac:dyDescent="0.2">
      <c r="A17" s="250">
        <v>7</v>
      </c>
      <c r="B17" s="252" t="s">
        <v>828</v>
      </c>
      <c r="C17" s="211">
        <f>'enrolment vs availed_PY'!J17</f>
        <v>1750</v>
      </c>
      <c r="D17" s="236">
        <v>312</v>
      </c>
      <c r="E17" s="389">
        <f t="shared" si="0"/>
        <v>81.900000000000006</v>
      </c>
      <c r="F17" s="387">
        <f t="shared" si="1"/>
        <v>81.900000000000006</v>
      </c>
      <c r="G17" s="387">
        <v>0</v>
      </c>
      <c r="H17" s="387">
        <v>0</v>
      </c>
      <c r="I17" s="211"/>
      <c r="J17" s="211"/>
      <c r="K17" s="211"/>
      <c r="L17" s="211"/>
      <c r="M17" s="211"/>
      <c r="N17" s="211"/>
    </row>
    <row r="18" spans="1:14" x14ac:dyDescent="0.2">
      <c r="A18" s="250">
        <v>8</v>
      </c>
      <c r="B18" s="252" t="s">
        <v>829</v>
      </c>
      <c r="C18" s="211">
        <f>'enrolment vs availed_PY'!J18</f>
        <v>132</v>
      </c>
      <c r="D18" s="236">
        <v>312</v>
      </c>
      <c r="E18" s="389">
        <f t="shared" si="0"/>
        <v>6.1776</v>
      </c>
      <c r="F18" s="387">
        <f t="shared" si="1"/>
        <v>6.1776</v>
      </c>
      <c r="G18" s="387">
        <v>0</v>
      </c>
      <c r="H18" s="387">
        <v>0</v>
      </c>
      <c r="I18" s="211"/>
      <c r="J18" s="211"/>
      <c r="K18" s="211"/>
      <c r="L18" s="211"/>
      <c r="M18" s="211"/>
      <c r="N18" s="211"/>
    </row>
    <row r="19" spans="1:14" x14ac:dyDescent="0.2">
      <c r="A19" s="250">
        <v>9</v>
      </c>
      <c r="B19" s="252" t="s">
        <v>830</v>
      </c>
      <c r="C19" s="211">
        <f>'enrolment vs availed_PY'!J19</f>
        <v>0</v>
      </c>
      <c r="D19" s="236">
        <v>312</v>
      </c>
      <c r="E19" s="389">
        <f t="shared" si="0"/>
        <v>0</v>
      </c>
      <c r="F19" s="387">
        <f t="shared" si="1"/>
        <v>0</v>
      </c>
      <c r="G19" s="387">
        <v>0</v>
      </c>
      <c r="H19" s="387">
        <v>0</v>
      </c>
      <c r="I19" s="211"/>
      <c r="J19" s="211"/>
      <c r="K19" s="211"/>
      <c r="L19" s="211"/>
      <c r="M19" s="211"/>
      <c r="N19" s="211"/>
    </row>
    <row r="20" spans="1:14" x14ac:dyDescent="0.2">
      <c r="A20" s="250">
        <v>10</v>
      </c>
      <c r="B20" s="252" t="s">
        <v>831</v>
      </c>
      <c r="C20" s="211">
        <f>'enrolment vs availed_PY'!J20</f>
        <v>1487</v>
      </c>
      <c r="D20" s="236">
        <v>312</v>
      </c>
      <c r="E20" s="389">
        <f t="shared" si="0"/>
        <v>69.5916</v>
      </c>
      <c r="F20" s="387">
        <f t="shared" si="1"/>
        <v>69.5916</v>
      </c>
      <c r="G20" s="387">
        <v>0</v>
      </c>
      <c r="H20" s="387">
        <v>0</v>
      </c>
      <c r="I20" s="211"/>
      <c r="J20" s="211"/>
      <c r="K20" s="211"/>
      <c r="L20" s="211"/>
      <c r="M20" s="211"/>
      <c r="N20" s="211"/>
    </row>
    <row r="21" spans="1:14" x14ac:dyDescent="0.2">
      <c r="A21" s="250">
        <v>11</v>
      </c>
      <c r="B21" s="252" t="s">
        <v>832</v>
      </c>
      <c r="C21" s="211">
        <f>'enrolment vs availed_PY'!J21</f>
        <v>309</v>
      </c>
      <c r="D21" s="236">
        <v>312</v>
      </c>
      <c r="E21" s="389">
        <f t="shared" si="0"/>
        <v>14.4612</v>
      </c>
      <c r="F21" s="387">
        <f t="shared" si="1"/>
        <v>14.4612</v>
      </c>
      <c r="G21" s="387">
        <v>0</v>
      </c>
      <c r="H21" s="387">
        <v>0</v>
      </c>
      <c r="I21" s="211"/>
      <c r="J21" s="211"/>
      <c r="K21" s="211"/>
      <c r="L21" s="211"/>
      <c r="M21" s="211"/>
      <c r="N21" s="211"/>
    </row>
    <row r="22" spans="1:14" x14ac:dyDescent="0.2">
      <c r="A22" s="250">
        <v>12</v>
      </c>
      <c r="B22" s="252" t="s">
        <v>833</v>
      </c>
      <c r="C22" s="211">
        <f>'enrolment vs availed_PY'!J22</f>
        <v>2048</v>
      </c>
      <c r="D22" s="236">
        <v>312</v>
      </c>
      <c r="E22" s="389">
        <f t="shared" si="0"/>
        <v>95.846400000000003</v>
      </c>
      <c r="F22" s="387">
        <f t="shared" si="1"/>
        <v>95.846400000000003</v>
      </c>
      <c r="G22" s="387">
        <v>0</v>
      </c>
      <c r="H22" s="387">
        <v>0</v>
      </c>
      <c r="I22" s="211"/>
      <c r="J22" s="211"/>
      <c r="K22" s="211"/>
      <c r="L22" s="211"/>
      <c r="M22" s="211"/>
      <c r="N22" s="211"/>
    </row>
    <row r="23" spans="1:14" x14ac:dyDescent="0.2">
      <c r="A23" s="250">
        <v>13</v>
      </c>
      <c r="B23" s="252" t="s">
        <v>834</v>
      </c>
      <c r="C23" s="211">
        <f>'enrolment vs availed_PY'!J23</f>
        <v>1782</v>
      </c>
      <c r="D23" s="236">
        <v>312</v>
      </c>
      <c r="E23" s="389">
        <f t="shared" si="0"/>
        <v>83.397599999999997</v>
      </c>
      <c r="F23" s="387">
        <f t="shared" si="1"/>
        <v>83.397599999999997</v>
      </c>
      <c r="G23" s="387">
        <v>0</v>
      </c>
      <c r="H23" s="387">
        <v>0</v>
      </c>
      <c r="I23" s="211"/>
      <c r="J23" s="211"/>
      <c r="K23" s="211"/>
      <c r="L23" s="211"/>
      <c r="M23" s="211"/>
      <c r="N23" s="211"/>
    </row>
    <row r="24" spans="1:14" x14ac:dyDescent="0.2">
      <c r="A24" s="250">
        <v>14</v>
      </c>
      <c r="B24" s="252" t="s">
        <v>835</v>
      </c>
      <c r="C24" s="211">
        <f>'enrolment vs availed_PY'!J24</f>
        <v>0</v>
      </c>
      <c r="D24" s="236">
        <v>312</v>
      </c>
      <c r="E24" s="389">
        <f t="shared" si="0"/>
        <v>0</v>
      </c>
      <c r="F24" s="387">
        <f t="shared" si="1"/>
        <v>0</v>
      </c>
      <c r="G24" s="387">
        <v>0</v>
      </c>
      <c r="H24" s="387">
        <v>0</v>
      </c>
      <c r="I24" s="211"/>
      <c r="J24" s="211"/>
      <c r="K24" s="211"/>
      <c r="L24" s="211"/>
      <c r="M24" s="211"/>
      <c r="N24" s="211"/>
    </row>
    <row r="25" spans="1:14" x14ac:dyDescent="0.2">
      <c r="A25" s="250">
        <v>15</v>
      </c>
      <c r="B25" s="252" t="s">
        <v>836</v>
      </c>
      <c r="C25" s="211">
        <f>'enrolment vs availed_PY'!J25</f>
        <v>1027</v>
      </c>
      <c r="D25" s="236">
        <v>312</v>
      </c>
      <c r="E25" s="389">
        <f t="shared" si="0"/>
        <v>48.063600000000001</v>
      </c>
      <c r="F25" s="387">
        <f t="shared" si="1"/>
        <v>48.063600000000001</v>
      </c>
      <c r="G25" s="387">
        <v>0</v>
      </c>
      <c r="H25" s="387">
        <v>0</v>
      </c>
      <c r="I25" s="211"/>
      <c r="J25" s="211"/>
      <c r="K25" s="211"/>
      <c r="L25" s="211"/>
      <c r="M25" s="211"/>
      <c r="N25" s="211"/>
    </row>
    <row r="26" spans="1:14" x14ac:dyDescent="0.2">
      <c r="A26" s="250">
        <v>16</v>
      </c>
      <c r="B26" s="252" t="s">
        <v>837</v>
      </c>
      <c r="C26" s="211">
        <f>'enrolment vs availed_PY'!J26</f>
        <v>1233</v>
      </c>
      <c r="D26" s="236">
        <v>312</v>
      </c>
      <c r="E26" s="389">
        <f t="shared" si="0"/>
        <v>57.7044</v>
      </c>
      <c r="F26" s="387">
        <f t="shared" si="1"/>
        <v>57.7044</v>
      </c>
      <c r="G26" s="387">
        <v>0</v>
      </c>
      <c r="H26" s="387">
        <v>0</v>
      </c>
      <c r="I26" s="211"/>
      <c r="J26" s="211"/>
      <c r="K26" s="211"/>
      <c r="L26" s="211"/>
      <c r="M26" s="211"/>
      <c r="N26" s="211"/>
    </row>
    <row r="27" spans="1:14" x14ac:dyDescent="0.2">
      <c r="A27" s="250">
        <v>17</v>
      </c>
      <c r="B27" s="252" t="s">
        <v>838</v>
      </c>
      <c r="C27" s="211">
        <f>'enrolment vs availed_PY'!J27</f>
        <v>2571</v>
      </c>
      <c r="D27" s="236">
        <v>312</v>
      </c>
      <c r="E27" s="389">
        <f t="shared" si="0"/>
        <v>120.3228</v>
      </c>
      <c r="F27" s="387">
        <f t="shared" si="1"/>
        <v>120.3228</v>
      </c>
      <c r="G27" s="387">
        <v>0</v>
      </c>
      <c r="H27" s="387">
        <v>0</v>
      </c>
      <c r="I27" s="211"/>
      <c r="J27" s="211"/>
      <c r="K27" s="211"/>
      <c r="L27" s="211"/>
      <c r="M27" s="211"/>
      <c r="N27" s="211"/>
    </row>
    <row r="28" spans="1:14" x14ac:dyDescent="0.2">
      <c r="A28" s="250">
        <v>18</v>
      </c>
      <c r="B28" s="252" t="s">
        <v>839</v>
      </c>
      <c r="C28" s="211">
        <f>'enrolment vs availed_PY'!J28</f>
        <v>1782</v>
      </c>
      <c r="D28" s="236">
        <v>312</v>
      </c>
      <c r="E28" s="389">
        <f t="shared" si="0"/>
        <v>83.397599999999997</v>
      </c>
      <c r="F28" s="387">
        <f t="shared" si="1"/>
        <v>83.397599999999997</v>
      </c>
      <c r="G28" s="387">
        <v>0</v>
      </c>
      <c r="H28" s="387">
        <v>0</v>
      </c>
      <c r="I28" s="211"/>
      <c r="J28" s="211"/>
      <c r="K28" s="211"/>
      <c r="L28" s="211"/>
      <c r="M28" s="211"/>
      <c r="N28" s="211"/>
    </row>
    <row r="29" spans="1:14" x14ac:dyDescent="0.2">
      <c r="A29" s="250">
        <v>19</v>
      </c>
      <c r="B29" s="252" t="s">
        <v>840</v>
      </c>
      <c r="C29" s="211">
        <f>'enrolment vs availed_PY'!J29</f>
        <v>1116</v>
      </c>
      <c r="D29" s="236">
        <v>312</v>
      </c>
      <c r="E29" s="389">
        <f t="shared" si="0"/>
        <v>52.2288</v>
      </c>
      <c r="F29" s="387">
        <f t="shared" si="1"/>
        <v>52.2288</v>
      </c>
      <c r="G29" s="387">
        <v>0</v>
      </c>
      <c r="H29" s="387">
        <v>0</v>
      </c>
      <c r="I29" s="211"/>
      <c r="J29" s="211"/>
      <c r="K29" s="211"/>
      <c r="L29" s="211"/>
      <c r="M29" s="211"/>
      <c r="N29" s="211"/>
    </row>
    <row r="30" spans="1:14" x14ac:dyDescent="0.2">
      <c r="A30" s="250">
        <v>20</v>
      </c>
      <c r="B30" s="252" t="s">
        <v>841</v>
      </c>
      <c r="C30" s="211">
        <f>'enrolment vs availed_PY'!J30</f>
        <v>3995</v>
      </c>
      <c r="D30" s="236">
        <v>312</v>
      </c>
      <c r="E30" s="389">
        <f t="shared" si="0"/>
        <v>186.96600000000001</v>
      </c>
      <c r="F30" s="387">
        <f t="shared" si="1"/>
        <v>186.96600000000001</v>
      </c>
      <c r="G30" s="387">
        <v>0</v>
      </c>
      <c r="H30" s="387">
        <v>0</v>
      </c>
      <c r="I30" s="211"/>
      <c r="J30" s="211"/>
      <c r="K30" s="211"/>
      <c r="L30" s="211"/>
      <c r="M30" s="211"/>
      <c r="N30" s="211"/>
    </row>
    <row r="31" spans="1:14" x14ac:dyDescent="0.2">
      <c r="A31" s="250">
        <v>21</v>
      </c>
      <c r="B31" s="252" t="s">
        <v>842</v>
      </c>
      <c r="C31" s="211">
        <f>'enrolment vs availed_PY'!J31</f>
        <v>217</v>
      </c>
      <c r="D31" s="236">
        <v>312</v>
      </c>
      <c r="E31" s="389">
        <f t="shared" si="0"/>
        <v>10.1556</v>
      </c>
      <c r="F31" s="387">
        <f t="shared" si="1"/>
        <v>10.1556</v>
      </c>
      <c r="G31" s="387">
        <v>0</v>
      </c>
      <c r="H31" s="387">
        <v>0</v>
      </c>
      <c r="I31" s="211"/>
      <c r="J31" s="211"/>
      <c r="K31" s="211"/>
      <c r="L31" s="211"/>
      <c r="M31" s="211"/>
      <c r="N31" s="211"/>
    </row>
    <row r="32" spans="1:14" x14ac:dyDescent="0.2">
      <c r="A32" s="250">
        <v>22</v>
      </c>
      <c r="B32" s="252" t="s">
        <v>843</v>
      </c>
      <c r="C32" s="211">
        <f>'enrolment vs availed_PY'!J32</f>
        <v>706</v>
      </c>
      <c r="D32" s="236">
        <v>312</v>
      </c>
      <c r="E32" s="389">
        <f t="shared" si="0"/>
        <v>33.040799999999997</v>
      </c>
      <c r="F32" s="387">
        <f t="shared" si="1"/>
        <v>33.040799999999997</v>
      </c>
      <c r="G32" s="387">
        <v>0</v>
      </c>
      <c r="H32" s="387">
        <v>0</v>
      </c>
      <c r="I32" s="211"/>
      <c r="J32" s="211"/>
      <c r="K32" s="211"/>
      <c r="L32" s="211"/>
      <c r="M32" s="211"/>
      <c r="N32" s="211"/>
    </row>
    <row r="33" spans="1:14" x14ac:dyDescent="0.2">
      <c r="A33" s="250">
        <v>23</v>
      </c>
      <c r="B33" s="252" t="s">
        <v>844</v>
      </c>
      <c r="C33" s="211">
        <f>'enrolment vs availed_PY'!J33</f>
        <v>195</v>
      </c>
      <c r="D33" s="236">
        <v>312</v>
      </c>
      <c r="E33" s="389">
        <f t="shared" si="0"/>
        <v>9.1259999999999994</v>
      </c>
      <c r="F33" s="387">
        <f t="shared" si="1"/>
        <v>9.1259999999999994</v>
      </c>
      <c r="G33" s="387">
        <v>0</v>
      </c>
      <c r="H33" s="387">
        <v>0</v>
      </c>
      <c r="I33" s="211"/>
      <c r="J33" s="211"/>
      <c r="K33" s="211"/>
      <c r="L33" s="211"/>
      <c r="M33" s="211"/>
      <c r="N33" s="211"/>
    </row>
    <row r="34" spans="1:14" x14ac:dyDescent="0.2">
      <c r="A34" s="253">
        <v>24</v>
      </c>
      <c r="B34" s="252" t="s">
        <v>845</v>
      </c>
      <c r="C34" s="211">
        <f>'enrolment vs availed_PY'!J34</f>
        <v>0</v>
      </c>
      <c r="D34" s="236">
        <v>312</v>
      </c>
      <c r="E34" s="389">
        <f t="shared" si="0"/>
        <v>0</v>
      </c>
      <c r="F34" s="387">
        <f t="shared" si="1"/>
        <v>0</v>
      </c>
      <c r="G34" s="387">
        <v>0</v>
      </c>
      <c r="H34" s="387">
        <v>0</v>
      </c>
      <c r="I34" s="211"/>
      <c r="J34" s="211"/>
      <c r="K34" s="211"/>
      <c r="L34" s="211"/>
      <c r="M34" s="211"/>
      <c r="N34" s="211"/>
    </row>
    <row r="35" spans="1:14" ht="13.5" customHeight="1" x14ac:dyDescent="0.2">
      <c r="A35" s="822" t="s">
        <v>16</v>
      </c>
      <c r="B35" s="823"/>
      <c r="C35" s="379">
        <f>SUM(C11:C34)</f>
        <v>28841</v>
      </c>
      <c r="D35" s="388">
        <v>312</v>
      </c>
      <c r="E35" s="389">
        <f>SUM(E11:E34)</f>
        <v>1349.7588000000001</v>
      </c>
      <c r="F35" s="389">
        <f>SUM(F11:F34)</f>
        <v>1349.7588000000001</v>
      </c>
      <c r="G35" s="389">
        <f>SUM(G11:G34)</f>
        <v>0</v>
      </c>
      <c r="H35" s="389">
        <f>SUM(H11:H34)</f>
        <v>0</v>
      </c>
      <c r="I35" s="379"/>
      <c r="J35" s="379"/>
      <c r="K35" s="379"/>
      <c r="L35" s="379"/>
      <c r="M35" s="379"/>
      <c r="N35" s="379"/>
    </row>
    <row r="36" spans="1:14" x14ac:dyDescent="0.2">
      <c r="A36" s="214"/>
      <c r="B36" s="214"/>
      <c r="C36" s="214"/>
      <c r="D36" s="214"/>
      <c r="E36" s="208"/>
      <c r="F36" s="208"/>
      <c r="G36" s="208"/>
      <c r="H36" s="208"/>
      <c r="I36" s="208"/>
      <c r="J36" s="208"/>
      <c r="K36" s="208"/>
      <c r="L36" s="208"/>
      <c r="M36" s="208"/>
      <c r="N36" s="208"/>
    </row>
    <row r="37" spans="1:14" x14ac:dyDescent="0.2">
      <c r="A37" s="215" t="s">
        <v>8</v>
      </c>
      <c r="B37" s="216"/>
      <c r="C37" s="216"/>
      <c r="D37" s="214"/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spans="1:14" x14ac:dyDescent="0.2">
      <c r="A38" s="217" t="s">
        <v>9</v>
      </c>
      <c r="B38" s="217"/>
      <c r="C38" s="217"/>
      <c r="E38" s="208"/>
      <c r="F38" s="208"/>
      <c r="G38" s="208"/>
      <c r="H38" s="208"/>
      <c r="I38" s="208"/>
      <c r="J38" s="208"/>
      <c r="K38" s="208"/>
      <c r="L38" s="208"/>
      <c r="M38" s="208"/>
      <c r="N38" s="208"/>
    </row>
    <row r="39" spans="1:14" x14ac:dyDescent="0.2">
      <c r="A39" s="217" t="s">
        <v>10</v>
      </c>
      <c r="B39" s="217"/>
      <c r="C39" s="217"/>
      <c r="E39" s="208"/>
      <c r="F39" s="208"/>
      <c r="G39" s="208"/>
      <c r="H39" s="208"/>
      <c r="I39" s="208"/>
      <c r="J39" s="208"/>
      <c r="K39" s="208"/>
      <c r="L39" s="208"/>
      <c r="M39" s="208"/>
      <c r="N39" s="208"/>
    </row>
    <row r="40" spans="1:14" x14ac:dyDescent="0.2">
      <c r="A40" s="217"/>
      <c r="B40" s="217"/>
      <c r="C40" s="217"/>
      <c r="E40" s="208"/>
      <c r="F40" s="208"/>
      <c r="G40" s="208"/>
      <c r="H40" s="208"/>
      <c r="I40" s="208"/>
      <c r="J40" s="208"/>
      <c r="K40" s="208"/>
      <c r="L40" s="208"/>
      <c r="M40" s="208"/>
      <c r="N40" s="208"/>
    </row>
    <row r="41" spans="1:14" x14ac:dyDescent="0.2">
      <c r="A41" s="217"/>
      <c r="B41" s="217"/>
      <c r="C41" s="217"/>
      <c r="E41" s="208"/>
      <c r="F41" s="208"/>
      <c r="G41" s="208"/>
      <c r="H41" s="208"/>
      <c r="I41" s="208"/>
      <c r="J41" s="208"/>
      <c r="K41" s="208"/>
      <c r="L41" s="208"/>
      <c r="M41" s="208"/>
      <c r="N41" s="208"/>
    </row>
    <row r="42" spans="1:14" x14ac:dyDescent="0.2">
      <c r="A42" s="10" t="s">
        <v>1114</v>
      </c>
      <c r="D42" s="936" t="s">
        <v>1120</v>
      </c>
      <c r="E42" s="936"/>
      <c r="F42" s="936"/>
      <c r="G42" s="936"/>
      <c r="H42" s="217"/>
      <c r="I42" s="832" t="s">
        <v>1116</v>
      </c>
      <c r="J42" s="832"/>
      <c r="K42" s="832"/>
      <c r="L42" s="832"/>
      <c r="M42" s="832"/>
      <c r="N42" s="832"/>
    </row>
    <row r="43" spans="1:14" ht="12.75" customHeight="1" x14ac:dyDescent="0.2">
      <c r="D43" s="936" t="s">
        <v>1121</v>
      </c>
      <c r="E43" s="936"/>
      <c r="F43" s="936"/>
      <c r="G43" s="936"/>
      <c r="H43" s="675"/>
      <c r="I43" s="832" t="s">
        <v>1115</v>
      </c>
      <c r="J43" s="832"/>
      <c r="K43" s="832"/>
      <c r="L43" s="832"/>
      <c r="M43" s="832"/>
      <c r="N43" s="832"/>
    </row>
    <row r="44" spans="1:14" ht="12.75" customHeight="1" x14ac:dyDescent="0.2">
      <c r="D44" s="936" t="s">
        <v>1122</v>
      </c>
      <c r="E44" s="936"/>
      <c r="F44" s="936"/>
      <c r="G44" s="936"/>
      <c r="H44" s="675"/>
      <c r="I44" s="675"/>
      <c r="J44" s="675"/>
      <c r="K44" s="675"/>
      <c r="L44" s="675"/>
      <c r="M44" s="675"/>
      <c r="N44" s="675"/>
    </row>
    <row r="45" spans="1:14" x14ac:dyDescent="0.2">
      <c r="A45" s="217"/>
      <c r="B45" s="217"/>
      <c r="E45" s="208"/>
      <c r="F45" s="217"/>
      <c r="G45" s="217"/>
      <c r="H45" s="217"/>
      <c r="I45" s="217"/>
      <c r="J45" s="217"/>
      <c r="K45" s="217"/>
      <c r="L45" s="217"/>
      <c r="M45" s="217"/>
      <c r="N45" s="217"/>
    </row>
    <row r="47" spans="1:14" x14ac:dyDescent="0.2">
      <c r="A47" s="1067"/>
      <c r="B47" s="1067"/>
      <c r="C47" s="1067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</row>
  </sheetData>
  <mergeCells count="20">
    <mergeCell ref="A47:N47"/>
    <mergeCell ref="C8:C9"/>
    <mergeCell ref="H7:N7"/>
    <mergeCell ref="A8:A9"/>
    <mergeCell ref="B8:B9"/>
    <mergeCell ref="D8:D9"/>
    <mergeCell ref="E8:H8"/>
    <mergeCell ref="I8:N8"/>
    <mergeCell ref="A35:B35"/>
    <mergeCell ref="I42:N42"/>
    <mergeCell ref="I43:N43"/>
    <mergeCell ref="D42:G42"/>
    <mergeCell ref="D43:G43"/>
    <mergeCell ref="D44:G44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7"/>
  <sheetViews>
    <sheetView view="pageBreakPreview" topLeftCell="A7" zoomScaleNormal="70" zoomScaleSheetLayoutView="100" workbookViewId="0">
      <selection activeCell="D41" sqref="D41:G43"/>
    </sheetView>
  </sheetViews>
  <sheetFormatPr defaultColWidth="9.140625" defaultRowHeight="12.75" x14ac:dyDescent="0.2"/>
  <cols>
    <col min="1" max="1" width="5.5703125" style="208" customWidth="1"/>
    <col min="2" max="2" width="14.5703125" style="208" customWidth="1"/>
    <col min="3" max="3" width="10.28515625" style="208" customWidth="1"/>
    <col min="4" max="4" width="12.85546875" style="208" customWidth="1"/>
    <col min="5" max="5" width="8.7109375" style="198" customWidth="1"/>
    <col min="6" max="7" width="8" style="198" customWidth="1"/>
    <col min="8" max="10" width="8.140625" style="198" customWidth="1"/>
    <col min="11" max="11" width="8.42578125" style="198" customWidth="1"/>
    <col min="12" max="12" width="8.140625" style="198" customWidth="1"/>
    <col min="13" max="13" width="11.28515625" style="198" customWidth="1"/>
    <col min="14" max="14" width="11.85546875" style="198" customWidth="1"/>
    <col min="15" max="16384" width="9.140625" style="198"/>
  </cols>
  <sheetData>
    <row r="1" spans="1:14" ht="12.75" customHeight="1" x14ac:dyDescent="0.2">
      <c r="D1" s="1064"/>
      <c r="E1" s="1064"/>
      <c r="F1" s="208"/>
      <c r="G1" s="208"/>
      <c r="H1" s="208"/>
      <c r="I1" s="208"/>
      <c r="J1" s="208"/>
      <c r="K1" s="208"/>
      <c r="L1" s="208"/>
      <c r="M1" s="1066" t="s">
        <v>755</v>
      </c>
      <c r="N1" s="1066"/>
    </row>
    <row r="2" spans="1:14" ht="15.75" x14ac:dyDescent="0.25">
      <c r="A2" s="1062" t="s">
        <v>0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</row>
    <row r="3" spans="1:14" ht="18" x14ac:dyDescent="0.25">
      <c r="A3" s="1063" t="s">
        <v>663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</row>
    <row r="4" spans="1:14" ht="9.75" customHeight="1" x14ac:dyDescent="0.2">
      <c r="A4" s="1076" t="s">
        <v>752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</row>
    <row r="5" spans="1:14" s="199" customFormat="1" ht="18.75" customHeight="1" x14ac:dyDescent="0.2">
      <c r="A5" s="1076"/>
      <c r="B5" s="1076"/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</row>
    <row r="6" spans="1:14" x14ac:dyDescent="0.2">
      <c r="A6" s="1065"/>
      <c r="B6" s="1065"/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</row>
    <row r="7" spans="1:14" x14ac:dyDescent="0.2">
      <c r="A7" s="27" t="s">
        <v>870</v>
      </c>
      <c r="B7" s="27"/>
      <c r="D7" s="234"/>
      <c r="E7" s="208"/>
      <c r="F7" s="208"/>
      <c r="G7" s="208"/>
      <c r="H7" s="1068"/>
      <c r="I7" s="1068"/>
      <c r="J7" s="1068"/>
      <c r="K7" s="1068"/>
      <c r="L7" s="1068"/>
      <c r="M7" s="1068"/>
      <c r="N7" s="1068"/>
    </row>
    <row r="8" spans="1:14" ht="24.75" customHeight="1" x14ac:dyDescent="0.2">
      <c r="A8" s="842" t="s">
        <v>2</v>
      </c>
      <c r="B8" s="842" t="s">
        <v>3</v>
      </c>
      <c r="C8" s="1074" t="s">
        <v>500</v>
      </c>
      <c r="D8" s="1072" t="s">
        <v>80</v>
      </c>
      <c r="E8" s="1069" t="s">
        <v>81</v>
      </c>
      <c r="F8" s="1070"/>
      <c r="G8" s="1070"/>
      <c r="H8" s="1071"/>
      <c r="I8" s="1069" t="s">
        <v>745</v>
      </c>
      <c r="J8" s="1070"/>
      <c r="K8" s="1070"/>
      <c r="L8" s="1070"/>
      <c r="M8" s="1070"/>
      <c r="N8" s="1070"/>
    </row>
    <row r="9" spans="1:14" ht="44.45" customHeight="1" x14ac:dyDescent="0.2">
      <c r="A9" s="842"/>
      <c r="B9" s="842"/>
      <c r="C9" s="1075"/>
      <c r="D9" s="1073"/>
      <c r="E9" s="376" t="s">
        <v>179</v>
      </c>
      <c r="F9" s="376" t="s">
        <v>112</v>
      </c>
      <c r="G9" s="376" t="s">
        <v>113</v>
      </c>
      <c r="H9" s="376" t="s">
        <v>448</v>
      </c>
      <c r="I9" s="376" t="s">
        <v>16</v>
      </c>
      <c r="J9" s="376" t="s">
        <v>746</v>
      </c>
      <c r="K9" s="376" t="s">
        <v>747</v>
      </c>
      <c r="L9" s="376" t="s">
        <v>748</v>
      </c>
      <c r="M9" s="376" t="s">
        <v>749</v>
      </c>
      <c r="N9" s="376" t="s">
        <v>750</v>
      </c>
    </row>
    <row r="10" spans="1:14" s="200" customFormat="1" x14ac:dyDescent="0.2">
      <c r="A10" s="235">
        <v>1</v>
      </c>
      <c r="B10" s="235">
        <v>2</v>
      </c>
      <c r="C10" s="235">
        <v>3</v>
      </c>
      <c r="D10" s="235">
        <v>8</v>
      </c>
      <c r="E10" s="235">
        <v>9</v>
      </c>
      <c r="F10" s="235">
        <v>10</v>
      </c>
      <c r="G10" s="235">
        <v>11</v>
      </c>
      <c r="H10" s="235">
        <v>12</v>
      </c>
      <c r="I10" s="235">
        <v>13</v>
      </c>
      <c r="J10" s="235">
        <v>14</v>
      </c>
      <c r="K10" s="235">
        <v>15</v>
      </c>
      <c r="L10" s="235">
        <v>16</v>
      </c>
      <c r="M10" s="235">
        <v>17</v>
      </c>
      <c r="N10" s="235">
        <v>18</v>
      </c>
    </row>
    <row r="11" spans="1:14" s="200" customFormat="1" x14ac:dyDescent="0.2">
      <c r="A11" s="256">
        <v>1</v>
      </c>
      <c r="B11" s="252" t="s">
        <v>822</v>
      </c>
      <c r="C11" s="261"/>
      <c r="D11" s="263"/>
      <c r="E11" s="261"/>
      <c r="F11" s="261"/>
      <c r="G11" s="261"/>
      <c r="H11" s="261"/>
      <c r="I11" s="261"/>
      <c r="J11" s="261"/>
      <c r="K11" s="261"/>
      <c r="L11" s="261"/>
      <c r="M11" s="261"/>
      <c r="N11" s="261"/>
    </row>
    <row r="12" spans="1:14" s="200" customFormat="1" x14ac:dyDescent="0.2">
      <c r="A12" s="256">
        <v>2</v>
      </c>
      <c r="B12" s="252" t="s">
        <v>823</v>
      </c>
      <c r="C12" s="261"/>
      <c r="D12" s="263"/>
      <c r="E12" s="261"/>
      <c r="F12" s="261"/>
      <c r="G12" s="261"/>
      <c r="H12" s="261"/>
      <c r="I12" s="261"/>
      <c r="J12" s="261"/>
      <c r="K12" s="261"/>
      <c r="L12" s="261"/>
      <c r="M12" s="261"/>
      <c r="N12" s="261"/>
    </row>
    <row r="13" spans="1:14" s="200" customFormat="1" x14ac:dyDescent="0.2">
      <c r="A13" s="256">
        <v>3</v>
      </c>
      <c r="B13" s="252" t="s">
        <v>824</v>
      </c>
      <c r="C13" s="261"/>
      <c r="D13" s="263"/>
      <c r="E13" s="261"/>
      <c r="F13" s="261"/>
      <c r="G13" s="261"/>
      <c r="H13" s="261"/>
      <c r="I13" s="261"/>
      <c r="J13" s="261"/>
      <c r="K13" s="261"/>
      <c r="L13" s="261"/>
      <c r="M13" s="261"/>
      <c r="N13" s="261"/>
    </row>
    <row r="14" spans="1:14" s="200" customFormat="1" x14ac:dyDescent="0.2">
      <c r="A14" s="256">
        <v>4</v>
      </c>
      <c r="B14" s="252" t="s">
        <v>825</v>
      </c>
      <c r="C14" s="261"/>
      <c r="D14" s="263"/>
      <c r="E14" s="261"/>
      <c r="F14" s="261"/>
      <c r="G14" s="261"/>
      <c r="H14" s="261"/>
      <c r="I14" s="261"/>
      <c r="J14" s="261"/>
      <c r="K14" s="261"/>
      <c r="L14" s="261"/>
      <c r="M14" s="261"/>
      <c r="N14" s="261"/>
    </row>
    <row r="15" spans="1:14" s="200" customFormat="1" x14ac:dyDescent="0.2">
      <c r="A15" s="256">
        <v>5</v>
      </c>
      <c r="B15" s="252" t="s">
        <v>826</v>
      </c>
      <c r="C15" s="261"/>
      <c r="D15" s="263"/>
      <c r="E15" s="261"/>
      <c r="F15" s="261"/>
      <c r="G15" s="261"/>
      <c r="H15" s="261"/>
      <c r="I15" s="261"/>
      <c r="J15" s="261"/>
      <c r="K15" s="261"/>
      <c r="L15" s="261"/>
      <c r="M15" s="261"/>
      <c r="N15" s="261"/>
    </row>
    <row r="16" spans="1:14" s="200" customFormat="1" x14ac:dyDescent="0.2">
      <c r="A16" s="256">
        <v>6</v>
      </c>
      <c r="B16" s="252" t="s">
        <v>827</v>
      </c>
      <c r="C16" s="261"/>
      <c r="D16" s="263"/>
      <c r="E16" s="261"/>
      <c r="F16" s="261"/>
      <c r="G16" s="261"/>
      <c r="H16" s="261"/>
      <c r="I16" s="261"/>
      <c r="J16" s="261"/>
      <c r="K16" s="261"/>
      <c r="L16" s="261"/>
      <c r="M16" s="261"/>
      <c r="N16" s="261"/>
    </row>
    <row r="17" spans="1:14" s="200" customFormat="1" x14ac:dyDescent="0.2">
      <c r="A17" s="256">
        <v>7</v>
      </c>
      <c r="B17" s="252" t="s">
        <v>828</v>
      </c>
      <c r="C17" s="261"/>
      <c r="D17" s="263"/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1:14" s="200" customFormat="1" ht="12.75" customHeight="1" x14ac:dyDescent="0.2">
      <c r="A18" s="256">
        <v>8</v>
      </c>
      <c r="B18" s="252" t="s">
        <v>829</v>
      </c>
      <c r="C18" s="261"/>
      <c r="D18" s="1077" t="s">
        <v>848</v>
      </c>
      <c r="E18" s="1078"/>
      <c r="F18" s="1078"/>
      <c r="G18" s="1078"/>
      <c r="H18" s="1078"/>
      <c r="I18" s="1078"/>
      <c r="J18" s="1078"/>
      <c r="K18" s="1078"/>
      <c r="L18" s="1078"/>
      <c r="M18" s="1079"/>
      <c r="N18" s="261"/>
    </row>
    <row r="19" spans="1:14" s="200" customFormat="1" ht="12.75" customHeight="1" x14ac:dyDescent="0.2">
      <c r="A19" s="256">
        <v>9</v>
      </c>
      <c r="B19" s="252" t="s">
        <v>830</v>
      </c>
      <c r="C19" s="261"/>
      <c r="D19" s="1080"/>
      <c r="E19" s="1081"/>
      <c r="F19" s="1081"/>
      <c r="G19" s="1081"/>
      <c r="H19" s="1081"/>
      <c r="I19" s="1081"/>
      <c r="J19" s="1081"/>
      <c r="K19" s="1081"/>
      <c r="L19" s="1081"/>
      <c r="M19" s="1082"/>
      <c r="N19" s="261"/>
    </row>
    <row r="20" spans="1:14" s="200" customFormat="1" ht="12.75" customHeight="1" x14ac:dyDescent="0.2">
      <c r="A20" s="256">
        <v>10</v>
      </c>
      <c r="B20" s="252" t="s">
        <v>831</v>
      </c>
      <c r="C20" s="261"/>
      <c r="D20" s="1080"/>
      <c r="E20" s="1081"/>
      <c r="F20" s="1081"/>
      <c r="G20" s="1081"/>
      <c r="H20" s="1081"/>
      <c r="I20" s="1081"/>
      <c r="J20" s="1081"/>
      <c r="K20" s="1081"/>
      <c r="L20" s="1081"/>
      <c r="M20" s="1082"/>
      <c r="N20" s="261"/>
    </row>
    <row r="21" spans="1:14" s="200" customFormat="1" ht="12.75" customHeight="1" x14ac:dyDescent="0.2">
      <c r="A21" s="256">
        <v>11</v>
      </c>
      <c r="B21" s="252" t="s">
        <v>832</v>
      </c>
      <c r="C21" s="261"/>
      <c r="D21" s="1080"/>
      <c r="E21" s="1081"/>
      <c r="F21" s="1081"/>
      <c r="G21" s="1081"/>
      <c r="H21" s="1081"/>
      <c r="I21" s="1081"/>
      <c r="J21" s="1081"/>
      <c r="K21" s="1081"/>
      <c r="L21" s="1081"/>
      <c r="M21" s="1082"/>
      <c r="N21" s="261"/>
    </row>
    <row r="22" spans="1:14" s="200" customFormat="1" ht="12.75" customHeight="1" x14ac:dyDescent="0.2">
      <c r="A22" s="256">
        <v>12</v>
      </c>
      <c r="B22" s="252" t="s">
        <v>833</v>
      </c>
      <c r="C22" s="261"/>
      <c r="D22" s="1080"/>
      <c r="E22" s="1081"/>
      <c r="F22" s="1081"/>
      <c r="G22" s="1081"/>
      <c r="H22" s="1081"/>
      <c r="I22" s="1081"/>
      <c r="J22" s="1081"/>
      <c r="K22" s="1081"/>
      <c r="L22" s="1081"/>
      <c r="M22" s="1082"/>
      <c r="N22" s="261"/>
    </row>
    <row r="23" spans="1:14" ht="12.75" customHeight="1" x14ac:dyDescent="0.2">
      <c r="A23" s="256">
        <v>13</v>
      </c>
      <c r="B23" s="252" t="s">
        <v>834</v>
      </c>
      <c r="C23" s="211"/>
      <c r="D23" s="1080"/>
      <c r="E23" s="1081"/>
      <c r="F23" s="1081"/>
      <c r="G23" s="1081"/>
      <c r="H23" s="1081"/>
      <c r="I23" s="1081"/>
      <c r="J23" s="1081"/>
      <c r="K23" s="1081"/>
      <c r="L23" s="1081"/>
      <c r="M23" s="1082"/>
      <c r="N23" s="211"/>
    </row>
    <row r="24" spans="1:14" ht="12.75" customHeight="1" x14ac:dyDescent="0.2">
      <c r="A24" s="256">
        <v>14</v>
      </c>
      <c r="B24" s="252" t="s">
        <v>835</v>
      </c>
      <c r="C24" s="211"/>
      <c r="D24" s="1080"/>
      <c r="E24" s="1081"/>
      <c r="F24" s="1081"/>
      <c r="G24" s="1081"/>
      <c r="H24" s="1081"/>
      <c r="I24" s="1081"/>
      <c r="J24" s="1081"/>
      <c r="K24" s="1081"/>
      <c r="L24" s="1081"/>
      <c r="M24" s="1082"/>
      <c r="N24" s="211"/>
    </row>
    <row r="25" spans="1:14" ht="12.75" customHeight="1" x14ac:dyDescent="0.2">
      <c r="A25" s="256">
        <v>15</v>
      </c>
      <c r="B25" s="252" t="s">
        <v>836</v>
      </c>
      <c r="C25" s="211"/>
      <c r="D25" s="1083"/>
      <c r="E25" s="1084"/>
      <c r="F25" s="1084"/>
      <c r="G25" s="1084"/>
      <c r="H25" s="1084"/>
      <c r="I25" s="1084"/>
      <c r="J25" s="1084"/>
      <c r="K25" s="1084"/>
      <c r="L25" s="1084"/>
      <c r="M25" s="1085"/>
      <c r="N25" s="211"/>
    </row>
    <row r="26" spans="1:14" x14ac:dyDescent="0.2">
      <c r="A26" s="256">
        <v>16</v>
      </c>
      <c r="B26" s="252" t="s">
        <v>837</v>
      </c>
      <c r="C26" s="211"/>
      <c r="D26" s="236"/>
      <c r="E26" s="211"/>
      <c r="F26" s="211"/>
      <c r="G26" s="211"/>
      <c r="H26" s="211"/>
      <c r="I26" s="211"/>
      <c r="J26" s="211"/>
      <c r="K26" s="211"/>
      <c r="L26" s="211"/>
      <c r="M26" s="211"/>
      <c r="N26" s="211"/>
    </row>
    <row r="27" spans="1:14" x14ac:dyDescent="0.2">
      <c r="A27" s="256">
        <v>17</v>
      </c>
      <c r="B27" s="252" t="s">
        <v>838</v>
      </c>
      <c r="C27" s="211"/>
      <c r="D27" s="236"/>
      <c r="E27" s="211"/>
      <c r="F27" s="211"/>
      <c r="G27" s="211"/>
      <c r="H27" s="211"/>
      <c r="I27" s="211"/>
      <c r="J27" s="211"/>
      <c r="K27" s="211"/>
      <c r="L27" s="211"/>
      <c r="M27" s="211"/>
      <c r="N27" s="211"/>
    </row>
    <row r="28" spans="1:14" x14ac:dyDescent="0.2">
      <c r="A28" s="256">
        <v>18</v>
      </c>
      <c r="B28" s="252" t="s">
        <v>839</v>
      </c>
      <c r="C28" s="211"/>
      <c r="D28" s="236"/>
      <c r="E28" s="211"/>
      <c r="F28" s="211"/>
      <c r="G28" s="211"/>
      <c r="H28" s="211"/>
      <c r="I28" s="211"/>
      <c r="J28" s="211"/>
      <c r="K28" s="211"/>
      <c r="L28" s="211"/>
      <c r="M28" s="211"/>
      <c r="N28" s="211"/>
    </row>
    <row r="29" spans="1:14" x14ac:dyDescent="0.2">
      <c r="A29" s="256">
        <v>19</v>
      </c>
      <c r="B29" s="252" t="s">
        <v>840</v>
      </c>
      <c r="C29" s="211"/>
      <c r="D29" s="236"/>
      <c r="E29" s="211"/>
      <c r="F29" s="211"/>
      <c r="G29" s="211"/>
      <c r="H29" s="211"/>
      <c r="I29" s="211"/>
      <c r="J29" s="211"/>
      <c r="K29" s="211"/>
      <c r="L29" s="211"/>
      <c r="M29" s="211"/>
      <c r="N29" s="211"/>
    </row>
    <row r="30" spans="1:14" x14ac:dyDescent="0.2">
      <c r="A30" s="256">
        <v>20</v>
      </c>
      <c r="B30" s="252" t="s">
        <v>841</v>
      </c>
      <c r="C30" s="211"/>
      <c r="D30" s="236"/>
      <c r="E30" s="211"/>
      <c r="F30" s="211"/>
      <c r="G30" s="211"/>
      <c r="H30" s="211"/>
      <c r="I30" s="211"/>
      <c r="J30" s="211"/>
      <c r="K30" s="211"/>
      <c r="L30" s="211"/>
      <c r="M30" s="211"/>
      <c r="N30" s="211"/>
    </row>
    <row r="31" spans="1:14" x14ac:dyDescent="0.2">
      <c r="A31" s="256">
        <v>21</v>
      </c>
      <c r="B31" s="252" t="s">
        <v>842</v>
      </c>
      <c r="C31" s="211"/>
      <c r="D31" s="236"/>
      <c r="E31" s="211"/>
      <c r="F31" s="211"/>
      <c r="G31" s="211"/>
      <c r="H31" s="211"/>
      <c r="I31" s="211"/>
      <c r="J31" s="211"/>
      <c r="K31" s="211"/>
      <c r="L31" s="211"/>
      <c r="M31" s="211"/>
      <c r="N31" s="211"/>
    </row>
    <row r="32" spans="1:14" x14ac:dyDescent="0.2">
      <c r="A32" s="256">
        <v>22</v>
      </c>
      <c r="B32" s="252" t="s">
        <v>843</v>
      </c>
      <c r="C32" s="211"/>
      <c r="D32" s="236"/>
      <c r="E32" s="211"/>
      <c r="F32" s="211"/>
      <c r="G32" s="211"/>
      <c r="H32" s="211"/>
      <c r="I32" s="211"/>
      <c r="J32" s="211"/>
      <c r="K32" s="211"/>
      <c r="L32" s="211"/>
      <c r="M32" s="211"/>
      <c r="N32" s="211"/>
    </row>
    <row r="33" spans="1:14" x14ac:dyDescent="0.2">
      <c r="A33" s="256">
        <v>23</v>
      </c>
      <c r="B33" s="252" t="s">
        <v>844</v>
      </c>
      <c r="C33" s="211"/>
      <c r="D33" s="236"/>
      <c r="E33" s="211"/>
      <c r="F33" s="211"/>
      <c r="G33" s="211"/>
      <c r="H33" s="211"/>
      <c r="I33" s="211"/>
      <c r="J33" s="211"/>
      <c r="K33" s="211"/>
      <c r="L33" s="211"/>
      <c r="M33" s="211"/>
      <c r="N33" s="211"/>
    </row>
    <row r="34" spans="1:14" x14ac:dyDescent="0.2">
      <c r="A34" s="253">
        <v>24</v>
      </c>
      <c r="B34" s="252" t="s">
        <v>845</v>
      </c>
      <c r="C34" s="211"/>
      <c r="D34" s="236"/>
      <c r="E34" s="211"/>
      <c r="F34" s="211"/>
      <c r="G34" s="211"/>
      <c r="H34" s="211"/>
      <c r="I34" s="211"/>
      <c r="J34" s="211"/>
      <c r="K34" s="211"/>
      <c r="L34" s="211"/>
      <c r="M34" s="211"/>
      <c r="N34" s="211"/>
    </row>
    <row r="35" spans="1:14" x14ac:dyDescent="0.2">
      <c r="A35" s="822" t="s">
        <v>16</v>
      </c>
      <c r="B35" s="823"/>
      <c r="C35" s="211"/>
      <c r="D35" s="236"/>
      <c r="E35" s="211"/>
      <c r="F35" s="211"/>
      <c r="G35" s="211"/>
      <c r="H35" s="211"/>
      <c r="I35" s="211"/>
      <c r="J35" s="211"/>
      <c r="K35" s="211"/>
      <c r="L35" s="211"/>
      <c r="M35" s="211"/>
      <c r="N35" s="211"/>
    </row>
    <row r="36" spans="1:14" x14ac:dyDescent="0.2">
      <c r="A36" s="214"/>
      <c r="B36" s="214"/>
      <c r="C36" s="214"/>
      <c r="D36" s="214"/>
      <c r="E36" s="208"/>
      <c r="F36" s="208"/>
      <c r="G36" s="208"/>
      <c r="H36" s="208"/>
      <c r="I36" s="208"/>
      <c r="J36" s="208"/>
      <c r="K36" s="208"/>
      <c r="L36" s="208"/>
      <c r="M36" s="208"/>
      <c r="N36" s="208"/>
    </row>
    <row r="37" spans="1:14" x14ac:dyDescent="0.2">
      <c r="A37" s="215" t="s">
        <v>8</v>
      </c>
      <c r="B37" s="216"/>
      <c r="C37" s="216"/>
      <c r="D37" s="214"/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spans="1:14" x14ac:dyDescent="0.2">
      <c r="A38" s="217" t="s">
        <v>9</v>
      </c>
      <c r="B38" s="217"/>
      <c r="C38" s="217"/>
      <c r="E38" s="208"/>
      <c r="F38" s="208"/>
      <c r="G38" s="208"/>
      <c r="H38" s="208"/>
      <c r="I38" s="208"/>
      <c r="J38" s="208"/>
      <c r="K38" s="208"/>
      <c r="L38" s="208"/>
      <c r="M38" s="208"/>
      <c r="N38" s="208"/>
    </row>
    <row r="39" spans="1:14" x14ac:dyDescent="0.2">
      <c r="A39" s="217" t="s">
        <v>10</v>
      </c>
      <c r="B39" s="217"/>
      <c r="C39" s="217"/>
      <c r="E39" s="208"/>
      <c r="F39" s="208"/>
      <c r="G39" s="208"/>
      <c r="H39" s="208"/>
      <c r="I39" s="208"/>
      <c r="J39" s="208"/>
      <c r="K39" s="208"/>
      <c r="L39" s="208"/>
      <c r="M39" s="208"/>
      <c r="N39" s="208"/>
    </row>
    <row r="40" spans="1:14" x14ac:dyDescent="0.2">
      <c r="A40" s="217"/>
      <c r="B40" s="217"/>
      <c r="C40" s="217"/>
      <c r="E40" s="208"/>
      <c r="F40" s="208"/>
      <c r="G40" s="208"/>
      <c r="H40" s="208"/>
      <c r="I40" s="208"/>
      <c r="J40" s="208"/>
      <c r="K40" s="208"/>
      <c r="L40" s="208"/>
      <c r="M40" s="208"/>
      <c r="N40" s="208"/>
    </row>
    <row r="41" spans="1:14" x14ac:dyDescent="0.2">
      <c r="A41" s="10" t="s">
        <v>1114</v>
      </c>
      <c r="D41" s="936" t="s">
        <v>1120</v>
      </c>
      <c r="E41" s="936"/>
      <c r="F41" s="936"/>
      <c r="G41" s="936"/>
      <c r="H41" s="217"/>
      <c r="I41" s="832" t="s">
        <v>1116</v>
      </c>
      <c r="J41" s="832"/>
      <c r="K41" s="832"/>
      <c r="L41" s="832"/>
      <c r="M41" s="832"/>
      <c r="N41" s="832"/>
    </row>
    <row r="42" spans="1:14" x14ac:dyDescent="0.2">
      <c r="D42" s="936" t="s">
        <v>1121</v>
      </c>
      <c r="E42" s="936"/>
      <c r="F42" s="936"/>
      <c r="G42" s="936"/>
      <c r="H42" s="675"/>
      <c r="I42" s="832" t="s">
        <v>1115</v>
      </c>
      <c r="J42" s="832"/>
      <c r="K42" s="832"/>
      <c r="L42" s="832"/>
      <c r="M42" s="832"/>
      <c r="N42" s="832"/>
    </row>
    <row r="43" spans="1:14" ht="12.75" customHeight="1" x14ac:dyDescent="0.2">
      <c r="D43" s="936" t="s">
        <v>1122</v>
      </c>
      <c r="E43" s="936"/>
      <c r="F43" s="936"/>
      <c r="G43" s="936"/>
      <c r="H43" s="675"/>
      <c r="I43" s="675"/>
      <c r="J43" s="675"/>
      <c r="K43" s="675"/>
      <c r="L43" s="675"/>
      <c r="M43" s="675"/>
      <c r="N43" s="675"/>
    </row>
    <row r="44" spans="1:14" ht="12.75" customHeight="1" x14ac:dyDescent="0.2">
      <c r="E44" s="675"/>
      <c r="F44" s="675"/>
      <c r="G44" s="675"/>
      <c r="H44" s="675"/>
      <c r="I44" s="675"/>
      <c r="J44" s="675"/>
      <c r="K44" s="675"/>
      <c r="L44" s="675"/>
      <c r="M44" s="675"/>
      <c r="N44" s="675"/>
    </row>
    <row r="45" spans="1:14" x14ac:dyDescent="0.2">
      <c r="A45" s="217"/>
      <c r="B45" s="217"/>
      <c r="E45" s="208"/>
      <c r="F45" s="217"/>
      <c r="G45" s="217"/>
      <c r="H45" s="217"/>
      <c r="I45" s="217"/>
      <c r="J45" s="217"/>
      <c r="K45" s="217"/>
      <c r="L45" s="217"/>
      <c r="M45" s="217"/>
      <c r="N45" s="217"/>
    </row>
    <row r="47" spans="1:14" x14ac:dyDescent="0.2">
      <c r="A47" s="1067"/>
      <c r="B47" s="1067"/>
      <c r="C47" s="1067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</row>
  </sheetData>
  <mergeCells count="21">
    <mergeCell ref="E8:H8"/>
    <mergeCell ref="I8:N8"/>
    <mergeCell ref="A47:N47"/>
    <mergeCell ref="A35:B35"/>
    <mergeCell ref="A6:N6"/>
    <mergeCell ref="C8:C9"/>
    <mergeCell ref="H7:N7"/>
    <mergeCell ref="A8:A9"/>
    <mergeCell ref="B8:B9"/>
    <mergeCell ref="D8:D9"/>
    <mergeCell ref="D18:M25"/>
    <mergeCell ref="I41:N41"/>
    <mergeCell ref="I42:N42"/>
    <mergeCell ref="D41:G41"/>
    <mergeCell ref="D42:G42"/>
    <mergeCell ref="D43:G43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8"/>
  <sheetViews>
    <sheetView view="pageBreakPreview" zoomScaleNormal="70" zoomScaleSheetLayoutView="100" workbookViewId="0">
      <selection activeCell="D42" sqref="D42:G44"/>
    </sheetView>
  </sheetViews>
  <sheetFormatPr defaultColWidth="9.140625" defaultRowHeight="12.75" x14ac:dyDescent="0.2"/>
  <cols>
    <col min="1" max="1" width="5.5703125" style="208" customWidth="1"/>
    <col min="2" max="2" width="14.5703125" style="208" customWidth="1"/>
    <col min="3" max="3" width="10.28515625" style="208" customWidth="1"/>
    <col min="4" max="4" width="12.85546875" style="208" customWidth="1"/>
    <col min="5" max="5" width="8.7109375" style="198" customWidth="1"/>
    <col min="6" max="7" width="8" style="198" customWidth="1"/>
    <col min="8" max="10" width="8.140625" style="198" customWidth="1"/>
    <col min="11" max="11" width="8.42578125" style="198" customWidth="1"/>
    <col min="12" max="12" width="8.140625" style="198" customWidth="1"/>
    <col min="13" max="13" width="11.28515625" style="198" customWidth="1"/>
    <col min="14" max="14" width="11.85546875" style="198" customWidth="1"/>
    <col min="15" max="16384" width="9.140625" style="198"/>
  </cols>
  <sheetData>
    <row r="1" spans="1:14" ht="12.75" customHeight="1" x14ac:dyDescent="0.2">
      <c r="D1" s="1064"/>
      <c r="E1" s="1064"/>
      <c r="F1" s="208"/>
      <c r="G1" s="208"/>
      <c r="H1" s="208"/>
      <c r="I1" s="208"/>
      <c r="J1" s="208"/>
      <c r="K1" s="208"/>
      <c r="L1" s="208"/>
      <c r="M1" s="1066" t="s">
        <v>777</v>
      </c>
      <c r="N1" s="1066"/>
    </row>
    <row r="2" spans="1:14" ht="15.75" x14ac:dyDescent="0.25">
      <c r="A2" s="1062" t="s">
        <v>0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</row>
    <row r="3" spans="1:14" ht="18" x14ac:dyDescent="0.25">
      <c r="A3" s="1063" t="s">
        <v>663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</row>
    <row r="4" spans="1:14" ht="9.75" customHeight="1" x14ac:dyDescent="0.2">
      <c r="A4" s="1076" t="s">
        <v>776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</row>
    <row r="5" spans="1:14" s="199" customFormat="1" ht="18.75" customHeight="1" x14ac:dyDescent="0.2">
      <c r="A5" s="1076"/>
      <c r="B5" s="1076"/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</row>
    <row r="6" spans="1:14" x14ac:dyDescent="0.2">
      <c r="A6" s="1065"/>
      <c r="B6" s="1065"/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</row>
    <row r="7" spans="1:14" x14ac:dyDescent="0.2">
      <c r="A7" s="27" t="s">
        <v>870</v>
      </c>
      <c r="B7" s="27"/>
      <c r="D7" s="234"/>
      <c r="E7" s="208"/>
      <c r="F7" s="208"/>
      <c r="G7" s="208"/>
      <c r="H7" s="1068"/>
      <c r="I7" s="1068"/>
      <c r="J7" s="1068"/>
      <c r="K7" s="1068"/>
      <c r="L7" s="1068"/>
      <c r="M7" s="1068"/>
      <c r="N7" s="1068"/>
    </row>
    <row r="8" spans="1:14" ht="24.75" customHeight="1" x14ac:dyDescent="0.2">
      <c r="A8" s="842" t="s">
        <v>2</v>
      </c>
      <c r="B8" s="842" t="s">
        <v>3</v>
      </c>
      <c r="C8" s="1074" t="s">
        <v>500</v>
      </c>
      <c r="D8" s="1072" t="s">
        <v>80</v>
      </c>
      <c r="E8" s="1069" t="s">
        <v>81</v>
      </c>
      <c r="F8" s="1070"/>
      <c r="G8" s="1070"/>
      <c r="H8" s="1071"/>
      <c r="I8" s="1069" t="s">
        <v>745</v>
      </c>
      <c r="J8" s="1070"/>
      <c r="K8" s="1070"/>
      <c r="L8" s="1070"/>
      <c r="M8" s="1070"/>
      <c r="N8" s="1070"/>
    </row>
    <row r="9" spans="1:14" ht="44.45" customHeight="1" x14ac:dyDescent="0.2">
      <c r="A9" s="842"/>
      <c r="B9" s="842"/>
      <c r="C9" s="1075"/>
      <c r="D9" s="1073"/>
      <c r="E9" s="376" t="s">
        <v>179</v>
      </c>
      <c r="F9" s="376" t="s">
        <v>112</v>
      </c>
      <c r="G9" s="376" t="s">
        <v>113</v>
      </c>
      <c r="H9" s="376" t="s">
        <v>448</v>
      </c>
      <c r="I9" s="376" t="s">
        <v>16</v>
      </c>
      <c r="J9" s="376" t="s">
        <v>746</v>
      </c>
      <c r="K9" s="376" t="s">
        <v>747</v>
      </c>
      <c r="L9" s="376" t="s">
        <v>748</v>
      </c>
      <c r="M9" s="376" t="s">
        <v>749</v>
      </c>
      <c r="N9" s="376" t="s">
        <v>750</v>
      </c>
    </row>
    <row r="10" spans="1:14" s="200" customFormat="1" x14ac:dyDescent="0.2">
      <c r="A10" s="235">
        <v>1</v>
      </c>
      <c r="B10" s="235">
        <v>2</v>
      </c>
      <c r="C10" s="235">
        <v>3</v>
      </c>
      <c r="D10" s="235">
        <v>8</v>
      </c>
      <c r="E10" s="235">
        <v>9</v>
      </c>
      <c r="F10" s="235">
        <v>10</v>
      </c>
      <c r="G10" s="235">
        <v>11</v>
      </c>
      <c r="H10" s="235">
        <v>12</v>
      </c>
      <c r="I10" s="235">
        <v>13</v>
      </c>
      <c r="J10" s="235">
        <v>14</v>
      </c>
      <c r="K10" s="235">
        <v>15</v>
      </c>
      <c r="L10" s="235">
        <v>16</v>
      </c>
      <c r="M10" s="235">
        <v>17</v>
      </c>
      <c r="N10" s="235">
        <v>18</v>
      </c>
    </row>
    <row r="11" spans="1:14" s="200" customFormat="1" x14ac:dyDescent="0.2">
      <c r="A11" s="256">
        <v>1</v>
      </c>
      <c r="B11" s="252" t="s">
        <v>822</v>
      </c>
      <c r="C11" s="261"/>
      <c r="D11" s="263"/>
      <c r="E11" s="261"/>
      <c r="F11" s="261"/>
      <c r="G11" s="261"/>
      <c r="H11" s="261"/>
      <c r="I11" s="261"/>
      <c r="J11" s="261"/>
      <c r="K11" s="261"/>
      <c r="L11" s="261"/>
      <c r="M11" s="261"/>
      <c r="N11" s="261"/>
    </row>
    <row r="12" spans="1:14" s="200" customFormat="1" x14ac:dyDescent="0.2">
      <c r="A12" s="256">
        <v>2</v>
      </c>
      <c r="B12" s="252" t="s">
        <v>823</v>
      </c>
      <c r="C12" s="261"/>
      <c r="D12" s="263"/>
      <c r="E12" s="261"/>
      <c r="F12" s="261"/>
      <c r="G12" s="261"/>
      <c r="H12" s="261"/>
      <c r="I12" s="261"/>
      <c r="J12" s="261"/>
      <c r="K12" s="261"/>
      <c r="L12" s="261"/>
      <c r="M12" s="261"/>
      <c r="N12" s="261"/>
    </row>
    <row r="13" spans="1:14" s="200" customFormat="1" x14ac:dyDescent="0.2">
      <c r="A13" s="256">
        <v>3</v>
      </c>
      <c r="B13" s="252" t="s">
        <v>824</v>
      </c>
      <c r="C13" s="261"/>
      <c r="D13" s="263"/>
      <c r="E13" s="261"/>
      <c r="F13" s="261"/>
      <c r="G13" s="261"/>
      <c r="H13" s="261"/>
      <c r="I13" s="261"/>
      <c r="J13" s="261"/>
      <c r="K13" s="261"/>
      <c r="L13" s="261"/>
      <c r="M13" s="261"/>
      <c r="N13" s="261"/>
    </row>
    <row r="14" spans="1:14" s="200" customFormat="1" x14ac:dyDescent="0.2">
      <c r="A14" s="256">
        <v>4</v>
      </c>
      <c r="B14" s="252" t="s">
        <v>825</v>
      </c>
      <c r="C14" s="261"/>
      <c r="D14" s="263"/>
      <c r="E14" s="261"/>
      <c r="F14" s="261"/>
      <c r="G14" s="261"/>
      <c r="H14" s="261"/>
      <c r="I14" s="261"/>
      <c r="J14" s="261"/>
      <c r="K14" s="261"/>
      <c r="L14" s="261"/>
      <c r="M14" s="261"/>
      <c r="N14" s="261"/>
    </row>
    <row r="15" spans="1:14" s="200" customFormat="1" x14ac:dyDescent="0.2">
      <c r="A15" s="256">
        <v>5</v>
      </c>
      <c r="B15" s="252" t="s">
        <v>826</v>
      </c>
      <c r="C15" s="261"/>
      <c r="D15" s="263"/>
      <c r="E15" s="261"/>
      <c r="F15" s="261"/>
      <c r="G15" s="261"/>
      <c r="H15" s="261"/>
      <c r="I15" s="261"/>
      <c r="J15" s="261"/>
      <c r="K15" s="261"/>
      <c r="L15" s="261"/>
      <c r="M15" s="261"/>
      <c r="N15" s="261"/>
    </row>
    <row r="16" spans="1:14" s="200" customFormat="1" x14ac:dyDescent="0.2">
      <c r="A16" s="256">
        <v>6</v>
      </c>
      <c r="B16" s="252" t="s">
        <v>827</v>
      </c>
      <c r="C16" s="261"/>
      <c r="D16" s="263"/>
      <c r="E16" s="261"/>
      <c r="F16" s="261"/>
      <c r="G16" s="261"/>
      <c r="H16" s="261"/>
      <c r="I16" s="261"/>
      <c r="J16" s="261"/>
      <c r="K16" s="261"/>
      <c r="L16" s="261"/>
      <c r="M16" s="261"/>
      <c r="N16" s="261"/>
    </row>
    <row r="17" spans="1:14" s="200" customFormat="1" x14ac:dyDescent="0.2">
      <c r="A17" s="256">
        <v>7</v>
      </c>
      <c r="B17" s="252" t="s">
        <v>828</v>
      </c>
      <c r="C17" s="261"/>
      <c r="D17" s="263"/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1:14" s="200" customFormat="1" ht="12.75" customHeight="1" x14ac:dyDescent="0.2">
      <c r="A18" s="256">
        <v>8</v>
      </c>
      <c r="B18" s="252" t="s">
        <v>829</v>
      </c>
      <c r="C18" s="261"/>
      <c r="D18" s="1077" t="s">
        <v>848</v>
      </c>
      <c r="E18" s="1078"/>
      <c r="F18" s="1078"/>
      <c r="G18" s="1078"/>
      <c r="H18" s="1078"/>
      <c r="I18" s="1078"/>
      <c r="J18" s="1078"/>
      <c r="K18" s="1078"/>
      <c r="L18" s="1078"/>
      <c r="M18" s="1079"/>
      <c r="N18" s="261"/>
    </row>
    <row r="19" spans="1:14" s="200" customFormat="1" ht="12.75" customHeight="1" x14ac:dyDescent="0.2">
      <c r="A19" s="256">
        <v>9</v>
      </c>
      <c r="B19" s="252" t="s">
        <v>830</v>
      </c>
      <c r="C19" s="261"/>
      <c r="D19" s="1080"/>
      <c r="E19" s="1081"/>
      <c r="F19" s="1081"/>
      <c r="G19" s="1081"/>
      <c r="H19" s="1081"/>
      <c r="I19" s="1081"/>
      <c r="J19" s="1081"/>
      <c r="K19" s="1081"/>
      <c r="L19" s="1081"/>
      <c r="M19" s="1082"/>
      <c r="N19" s="261"/>
    </row>
    <row r="20" spans="1:14" s="200" customFormat="1" ht="12.75" customHeight="1" x14ac:dyDescent="0.2">
      <c r="A20" s="256">
        <v>10</v>
      </c>
      <c r="B20" s="252" t="s">
        <v>831</v>
      </c>
      <c r="C20" s="261"/>
      <c r="D20" s="1080"/>
      <c r="E20" s="1081"/>
      <c r="F20" s="1081"/>
      <c r="G20" s="1081"/>
      <c r="H20" s="1081"/>
      <c r="I20" s="1081"/>
      <c r="J20" s="1081"/>
      <c r="K20" s="1081"/>
      <c r="L20" s="1081"/>
      <c r="M20" s="1082"/>
      <c r="N20" s="261"/>
    </row>
    <row r="21" spans="1:14" s="200" customFormat="1" ht="12.75" customHeight="1" x14ac:dyDescent="0.2">
      <c r="A21" s="256">
        <v>11</v>
      </c>
      <c r="B21" s="252" t="s">
        <v>832</v>
      </c>
      <c r="C21" s="261"/>
      <c r="D21" s="1080"/>
      <c r="E21" s="1081"/>
      <c r="F21" s="1081"/>
      <c r="G21" s="1081"/>
      <c r="H21" s="1081"/>
      <c r="I21" s="1081"/>
      <c r="J21" s="1081"/>
      <c r="K21" s="1081"/>
      <c r="L21" s="1081"/>
      <c r="M21" s="1082"/>
      <c r="N21" s="261"/>
    </row>
    <row r="22" spans="1:14" s="200" customFormat="1" ht="12.75" customHeight="1" x14ac:dyDescent="0.2">
      <c r="A22" s="256">
        <v>12</v>
      </c>
      <c r="B22" s="252" t="s">
        <v>833</v>
      </c>
      <c r="C22" s="261"/>
      <c r="D22" s="1080"/>
      <c r="E22" s="1081"/>
      <c r="F22" s="1081"/>
      <c r="G22" s="1081"/>
      <c r="H22" s="1081"/>
      <c r="I22" s="1081"/>
      <c r="J22" s="1081"/>
      <c r="K22" s="1081"/>
      <c r="L22" s="1081"/>
      <c r="M22" s="1082"/>
      <c r="N22" s="261"/>
    </row>
    <row r="23" spans="1:14" ht="12.75" customHeight="1" x14ac:dyDescent="0.2">
      <c r="A23" s="256">
        <v>13</v>
      </c>
      <c r="B23" s="252" t="s">
        <v>834</v>
      </c>
      <c r="C23" s="211"/>
      <c r="D23" s="1080"/>
      <c r="E23" s="1081"/>
      <c r="F23" s="1081"/>
      <c r="G23" s="1081"/>
      <c r="H23" s="1081"/>
      <c r="I23" s="1081"/>
      <c r="J23" s="1081"/>
      <c r="K23" s="1081"/>
      <c r="L23" s="1081"/>
      <c r="M23" s="1082"/>
      <c r="N23" s="211"/>
    </row>
    <row r="24" spans="1:14" ht="12.75" customHeight="1" x14ac:dyDescent="0.2">
      <c r="A24" s="256">
        <v>14</v>
      </c>
      <c r="B24" s="252" t="s">
        <v>835</v>
      </c>
      <c r="C24" s="211"/>
      <c r="D24" s="1080"/>
      <c r="E24" s="1081"/>
      <c r="F24" s="1081"/>
      <c r="G24" s="1081"/>
      <c r="H24" s="1081"/>
      <c r="I24" s="1081"/>
      <c r="J24" s="1081"/>
      <c r="K24" s="1081"/>
      <c r="L24" s="1081"/>
      <c r="M24" s="1082"/>
      <c r="N24" s="211"/>
    </row>
    <row r="25" spans="1:14" ht="12.75" customHeight="1" x14ac:dyDescent="0.2">
      <c r="A25" s="256">
        <v>15</v>
      </c>
      <c r="B25" s="252" t="s">
        <v>836</v>
      </c>
      <c r="C25" s="211"/>
      <c r="D25" s="1083"/>
      <c r="E25" s="1084"/>
      <c r="F25" s="1084"/>
      <c r="G25" s="1084"/>
      <c r="H25" s="1084"/>
      <c r="I25" s="1084"/>
      <c r="J25" s="1084"/>
      <c r="K25" s="1084"/>
      <c r="L25" s="1084"/>
      <c r="M25" s="1085"/>
      <c r="N25" s="211"/>
    </row>
    <row r="26" spans="1:14" x14ac:dyDescent="0.2">
      <c r="A26" s="256">
        <v>16</v>
      </c>
      <c r="B26" s="252" t="s">
        <v>837</v>
      </c>
      <c r="C26" s="211"/>
      <c r="D26" s="236"/>
      <c r="E26" s="211"/>
      <c r="F26" s="211"/>
      <c r="G26" s="211"/>
      <c r="H26" s="211"/>
      <c r="I26" s="211"/>
      <c r="J26" s="211"/>
      <c r="K26" s="211"/>
      <c r="L26" s="211"/>
      <c r="M26" s="211"/>
      <c r="N26" s="211"/>
    </row>
    <row r="27" spans="1:14" x14ac:dyDescent="0.2">
      <c r="A27" s="256">
        <v>17</v>
      </c>
      <c r="B27" s="252" t="s">
        <v>838</v>
      </c>
      <c r="C27" s="211"/>
      <c r="D27" s="236"/>
      <c r="E27" s="211"/>
      <c r="F27" s="211"/>
      <c r="G27" s="211"/>
      <c r="H27" s="211"/>
      <c r="I27" s="211"/>
      <c r="J27" s="211"/>
      <c r="K27" s="211"/>
      <c r="L27" s="211"/>
      <c r="M27" s="211"/>
      <c r="N27" s="211"/>
    </row>
    <row r="28" spans="1:14" x14ac:dyDescent="0.2">
      <c r="A28" s="256">
        <v>18</v>
      </c>
      <c r="B28" s="252" t="s">
        <v>839</v>
      </c>
      <c r="C28" s="211"/>
      <c r="D28" s="236"/>
      <c r="E28" s="211"/>
      <c r="F28" s="211"/>
      <c r="G28" s="211"/>
      <c r="H28" s="211"/>
      <c r="I28" s="211"/>
      <c r="J28" s="211"/>
      <c r="K28" s="211"/>
      <c r="L28" s="211"/>
      <c r="M28" s="211"/>
      <c r="N28" s="211"/>
    </row>
    <row r="29" spans="1:14" x14ac:dyDescent="0.2">
      <c r="A29" s="256">
        <v>19</v>
      </c>
      <c r="B29" s="252" t="s">
        <v>840</v>
      </c>
      <c r="C29" s="211"/>
      <c r="D29" s="236"/>
      <c r="E29" s="211"/>
      <c r="F29" s="211"/>
      <c r="G29" s="211"/>
      <c r="H29" s="211"/>
      <c r="I29" s="211"/>
      <c r="J29" s="211"/>
      <c r="K29" s="211"/>
      <c r="L29" s="211"/>
      <c r="M29" s="211"/>
      <c r="N29" s="211"/>
    </row>
    <row r="30" spans="1:14" x14ac:dyDescent="0.2">
      <c r="A30" s="256">
        <v>20</v>
      </c>
      <c r="B30" s="252" t="s">
        <v>841</v>
      </c>
      <c r="C30" s="211"/>
      <c r="D30" s="236"/>
      <c r="E30" s="211"/>
      <c r="F30" s="211"/>
      <c r="G30" s="211"/>
      <c r="H30" s="211"/>
      <c r="I30" s="211"/>
      <c r="J30" s="211"/>
      <c r="K30" s="211"/>
      <c r="L30" s="211"/>
      <c r="M30" s="211"/>
      <c r="N30" s="211"/>
    </row>
    <row r="31" spans="1:14" x14ac:dyDescent="0.2">
      <c r="A31" s="256">
        <v>21</v>
      </c>
      <c r="B31" s="252" t="s">
        <v>842</v>
      </c>
      <c r="C31" s="211"/>
      <c r="D31" s="236"/>
      <c r="E31" s="211"/>
      <c r="F31" s="211"/>
      <c r="G31" s="211"/>
      <c r="H31" s="211"/>
      <c r="I31" s="211"/>
      <c r="J31" s="211"/>
      <c r="K31" s="211"/>
      <c r="L31" s="211"/>
      <c r="M31" s="211"/>
      <c r="N31" s="211"/>
    </row>
    <row r="32" spans="1:14" x14ac:dyDescent="0.2">
      <c r="A32" s="256">
        <v>22</v>
      </c>
      <c r="B32" s="252" t="s">
        <v>843</v>
      </c>
      <c r="C32" s="211"/>
      <c r="D32" s="236"/>
      <c r="E32" s="211"/>
      <c r="F32" s="211"/>
      <c r="G32" s="211"/>
      <c r="H32" s="211"/>
      <c r="I32" s="211"/>
      <c r="J32" s="211"/>
      <c r="K32" s="211"/>
      <c r="L32" s="211"/>
      <c r="M32" s="211"/>
      <c r="N32" s="211"/>
    </row>
    <row r="33" spans="1:14" x14ac:dyDescent="0.2">
      <c r="A33" s="256">
        <v>23</v>
      </c>
      <c r="B33" s="252" t="s">
        <v>844</v>
      </c>
      <c r="C33" s="211"/>
      <c r="D33" s="236"/>
      <c r="E33" s="211"/>
      <c r="F33" s="211"/>
      <c r="G33" s="211"/>
      <c r="H33" s="211"/>
      <c r="I33" s="211"/>
      <c r="J33" s="211"/>
      <c r="K33" s="211"/>
      <c r="L33" s="211"/>
      <c r="M33" s="211"/>
      <c r="N33" s="211"/>
    </row>
    <row r="34" spans="1:14" x14ac:dyDescent="0.2">
      <c r="A34" s="253">
        <v>24</v>
      </c>
      <c r="B34" s="252" t="s">
        <v>845</v>
      </c>
      <c r="C34" s="211"/>
      <c r="D34" s="236"/>
      <c r="E34" s="211"/>
      <c r="F34" s="211"/>
      <c r="G34" s="211"/>
      <c r="H34" s="211"/>
      <c r="I34" s="211"/>
      <c r="J34" s="211"/>
      <c r="K34" s="211"/>
      <c r="L34" s="211"/>
      <c r="M34" s="211"/>
      <c r="N34" s="211"/>
    </row>
    <row r="35" spans="1:14" x14ac:dyDescent="0.2">
      <c r="A35" s="822" t="s">
        <v>16</v>
      </c>
      <c r="B35" s="823"/>
      <c r="C35" s="211"/>
      <c r="D35" s="236"/>
      <c r="E35" s="211"/>
      <c r="F35" s="211"/>
      <c r="G35" s="211"/>
      <c r="H35" s="211"/>
      <c r="I35" s="211"/>
      <c r="J35" s="211"/>
      <c r="K35" s="211"/>
      <c r="L35" s="211"/>
      <c r="M35" s="211"/>
      <c r="N35" s="211"/>
    </row>
    <row r="36" spans="1:14" x14ac:dyDescent="0.2">
      <c r="A36" s="213" t="s">
        <v>7</v>
      </c>
      <c r="B36" s="211"/>
      <c r="C36" s="211"/>
      <c r="D36" s="236"/>
      <c r="E36" s="211"/>
      <c r="F36" s="211"/>
      <c r="G36" s="211"/>
      <c r="H36" s="211"/>
      <c r="I36" s="211"/>
      <c r="J36" s="211"/>
      <c r="K36" s="211"/>
      <c r="L36" s="211"/>
      <c r="M36" s="211"/>
      <c r="N36" s="211"/>
    </row>
    <row r="37" spans="1:14" x14ac:dyDescent="0.2">
      <c r="A37" s="214"/>
      <c r="B37" s="214"/>
      <c r="C37" s="214"/>
      <c r="D37" s="214"/>
      <c r="E37" s="208"/>
      <c r="F37" s="208"/>
      <c r="G37" s="208"/>
      <c r="H37" s="208"/>
      <c r="I37" s="208"/>
      <c r="J37" s="208"/>
      <c r="K37" s="208"/>
      <c r="L37" s="208"/>
      <c r="M37" s="208"/>
      <c r="N37" s="208"/>
    </row>
    <row r="38" spans="1:14" x14ac:dyDescent="0.2">
      <c r="A38" s="215" t="s">
        <v>8</v>
      </c>
      <c r="B38" s="216"/>
      <c r="C38" s="216"/>
      <c r="D38" s="214"/>
      <c r="E38" s="208"/>
      <c r="F38" s="208"/>
      <c r="G38" s="208"/>
      <c r="H38" s="208"/>
      <c r="I38" s="208"/>
      <c r="J38" s="208"/>
      <c r="K38" s="208"/>
      <c r="L38" s="208"/>
      <c r="M38" s="208"/>
      <c r="N38" s="208"/>
    </row>
    <row r="39" spans="1:14" x14ac:dyDescent="0.2">
      <c r="A39" s="217" t="s">
        <v>9</v>
      </c>
      <c r="B39" s="217"/>
      <c r="C39" s="217"/>
      <c r="E39" s="208"/>
      <c r="F39" s="208"/>
      <c r="G39" s="208"/>
      <c r="H39" s="208"/>
      <c r="I39" s="208"/>
      <c r="J39" s="208"/>
      <c r="K39" s="208"/>
      <c r="L39" s="208"/>
      <c r="M39" s="208"/>
      <c r="N39" s="208"/>
    </row>
    <row r="40" spans="1:14" x14ac:dyDescent="0.2">
      <c r="A40" s="217" t="s">
        <v>10</v>
      </c>
      <c r="B40" s="217"/>
      <c r="C40" s="217"/>
      <c r="E40" s="208"/>
      <c r="F40" s="208"/>
      <c r="G40" s="208"/>
      <c r="H40" s="208"/>
      <c r="I40" s="208"/>
      <c r="J40" s="208"/>
      <c r="K40" s="208"/>
      <c r="L40" s="208"/>
      <c r="M40" s="208"/>
      <c r="N40" s="208"/>
    </row>
    <row r="41" spans="1:14" x14ac:dyDescent="0.2">
      <c r="A41" s="217"/>
      <c r="B41" s="217"/>
      <c r="C41" s="217"/>
      <c r="E41" s="208"/>
      <c r="F41" s="208"/>
      <c r="G41" s="208"/>
      <c r="H41" s="208"/>
      <c r="I41" s="208"/>
      <c r="J41" s="208"/>
      <c r="K41" s="208"/>
      <c r="L41" s="208"/>
      <c r="M41" s="208"/>
      <c r="N41" s="208"/>
    </row>
    <row r="42" spans="1:14" x14ac:dyDescent="0.2">
      <c r="A42" s="10" t="s">
        <v>1114</v>
      </c>
      <c r="D42" s="936" t="s">
        <v>1120</v>
      </c>
      <c r="E42" s="936"/>
      <c r="F42" s="936"/>
      <c r="G42" s="936"/>
      <c r="H42" s="217"/>
      <c r="I42" s="832" t="s">
        <v>1116</v>
      </c>
      <c r="J42" s="832"/>
      <c r="K42" s="832"/>
      <c r="L42" s="832"/>
      <c r="M42" s="832"/>
      <c r="N42" s="832"/>
    </row>
    <row r="43" spans="1:14" x14ac:dyDescent="0.2">
      <c r="D43" s="936" t="s">
        <v>1121</v>
      </c>
      <c r="E43" s="936"/>
      <c r="F43" s="936"/>
      <c r="G43" s="936"/>
      <c r="H43" s="675"/>
      <c r="I43" s="832" t="s">
        <v>1115</v>
      </c>
      <c r="J43" s="832"/>
      <c r="K43" s="832"/>
      <c r="L43" s="832"/>
      <c r="M43" s="832"/>
      <c r="N43" s="832"/>
    </row>
    <row r="44" spans="1:14" ht="12.75" customHeight="1" x14ac:dyDescent="0.2">
      <c r="D44" s="936" t="s">
        <v>1122</v>
      </c>
      <c r="E44" s="936"/>
      <c r="F44" s="936"/>
      <c r="G44" s="936"/>
      <c r="H44" s="675"/>
      <c r="I44" s="675"/>
      <c r="J44" s="675"/>
      <c r="K44" s="675"/>
      <c r="L44" s="675"/>
      <c r="M44" s="675"/>
      <c r="N44" s="675"/>
    </row>
    <row r="45" spans="1:14" ht="12.75" customHeight="1" x14ac:dyDescent="0.2">
      <c r="E45" s="675"/>
      <c r="F45" s="675"/>
      <c r="G45" s="675"/>
      <c r="H45" s="675"/>
      <c r="I45" s="675"/>
      <c r="J45" s="675"/>
      <c r="K45" s="675"/>
      <c r="L45" s="675"/>
      <c r="M45" s="675"/>
      <c r="N45" s="675"/>
    </row>
    <row r="46" spans="1:14" x14ac:dyDescent="0.2">
      <c r="A46" s="217"/>
      <c r="B46" s="217"/>
      <c r="E46" s="208"/>
      <c r="F46" s="217"/>
      <c r="G46" s="217"/>
      <c r="H46" s="217"/>
      <c r="I46" s="217"/>
      <c r="J46" s="217"/>
      <c r="K46" s="217"/>
      <c r="L46" s="217"/>
      <c r="M46" s="217"/>
      <c r="N46" s="217"/>
    </row>
    <row r="48" spans="1:14" x14ac:dyDescent="0.2">
      <c r="A48" s="1067"/>
      <c r="B48" s="1067"/>
      <c r="C48" s="1067"/>
      <c r="D48" s="1067"/>
      <c r="E48" s="1067"/>
      <c r="F48" s="1067"/>
      <c r="G48" s="1067"/>
      <c r="H48" s="1067"/>
      <c r="I48" s="1067"/>
      <c r="J48" s="1067"/>
      <c r="K48" s="1067"/>
      <c r="L48" s="1067"/>
      <c r="M48" s="1067"/>
      <c r="N48" s="1067"/>
    </row>
  </sheetData>
  <mergeCells count="21">
    <mergeCell ref="A48:N48"/>
    <mergeCell ref="H7:N7"/>
    <mergeCell ref="A8:A9"/>
    <mergeCell ref="B8:B9"/>
    <mergeCell ref="C8:C9"/>
    <mergeCell ref="D8:D9"/>
    <mergeCell ref="E8:H8"/>
    <mergeCell ref="I8:N8"/>
    <mergeCell ref="A35:B35"/>
    <mergeCell ref="D18:M25"/>
    <mergeCell ref="I42:N42"/>
    <mergeCell ref="I43:N43"/>
    <mergeCell ref="D42:G42"/>
    <mergeCell ref="D43:G43"/>
    <mergeCell ref="D44:G44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R46"/>
  <sheetViews>
    <sheetView topLeftCell="A22" zoomScale="85" zoomScaleNormal="85" zoomScaleSheetLayoutView="115" workbookViewId="0">
      <selection activeCell="V44" sqref="V44"/>
    </sheetView>
  </sheetViews>
  <sheetFormatPr defaultColWidth="9.140625" defaultRowHeight="15" x14ac:dyDescent="0.25"/>
  <cols>
    <col min="1" max="1" width="9.140625" style="63"/>
    <col min="2" max="2" width="15.7109375" style="63" customWidth="1"/>
    <col min="3" max="3" width="10.42578125" style="63" customWidth="1"/>
    <col min="4" max="4" width="8.5703125" style="63" customWidth="1"/>
    <col min="5" max="5" width="8.7109375" style="63" customWidth="1"/>
    <col min="6" max="6" width="8.5703125" style="63" customWidth="1"/>
    <col min="7" max="7" width="9.7109375" style="63" customWidth="1"/>
    <col min="8" max="8" width="10.28515625" style="63" customWidth="1"/>
    <col min="9" max="9" width="9.7109375" style="63" customWidth="1"/>
    <col min="10" max="10" width="9.28515625" style="63" customWidth="1"/>
    <col min="11" max="11" width="7" style="63" customWidth="1"/>
    <col min="12" max="12" width="7.28515625" style="63" customWidth="1"/>
    <col min="13" max="13" width="7.42578125" style="63" customWidth="1"/>
    <col min="14" max="14" width="7.85546875" style="63" customWidth="1"/>
    <col min="15" max="15" width="11.42578125" style="63" customWidth="1"/>
    <col min="16" max="16" width="12.28515625" style="63" customWidth="1"/>
    <col min="17" max="17" width="11.5703125" style="63" customWidth="1"/>
    <col min="18" max="18" width="17.42578125" style="63" customWidth="1"/>
    <col min="19" max="19" width="9.140625" style="63" hidden="1" customWidth="1"/>
    <col min="20" max="16384" width="9.140625" style="63"/>
  </cols>
  <sheetData>
    <row r="1" spans="1:19" s="11" customFormat="1" ht="15.75" x14ac:dyDescent="0.25">
      <c r="G1" s="767" t="s">
        <v>0</v>
      </c>
      <c r="H1" s="767"/>
      <c r="I1" s="767"/>
      <c r="J1" s="767"/>
      <c r="K1" s="767"/>
      <c r="L1" s="767"/>
      <c r="M1" s="767"/>
      <c r="N1" s="31"/>
      <c r="O1" s="31"/>
      <c r="R1" s="289" t="s">
        <v>551</v>
      </c>
    </row>
    <row r="2" spans="1:19" s="11" customFormat="1" ht="20.25" x14ac:dyDescent="0.3">
      <c r="B2" s="108"/>
      <c r="E2" s="768" t="s">
        <v>663</v>
      </c>
      <c r="F2" s="768"/>
      <c r="G2" s="768"/>
      <c r="H2" s="768"/>
      <c r="I2" s="768"/>
      <c r="J2" s="768"/>
      <c r="K2" s="768"/>
      <c r="L2" s="768"/>
      <c r="M2" s="768"/>
      <c r="N2" s="768"/>
      <c r="O2" s="768"/>
    </row>
    <row r="3" spans="1:19" s="11" customFormat="1" ht="20.25" x14ac:dyDescent="0.3">
      <c r="B3" s="106"/>
      <c r="C3" s="106"/>
      <c r="D3" s="106"/>
      <c r="E3" s="106"/>
      <c r="F3" s="106"/>
      <c r="G3" s="106"/>
      <c r="H3" s="106"/>
      <c r="I3" s="106"/>
      <c r="J3" s="106"/>
    </row>
    <row r="4" spans="1:19" ht="18" x14ac:dyDescent="0.25">
      <c r="B4" s="1086" t="s">
        <v>756</v>
      </c>
      <c r="C4" s="1086"/>
      <c r="D4" s="1086"/>
      <c r="E4" s="1086"/>
      <c r="F4" s="1086"/>
      <c r="G4" s="1086"/>
      <c r="H4" s="1086"/>
      <c r="I4" s="1086"/>
      <c r="J4" s="1086"/>
      <c r="K4" s="1086"/>
      <c r="L4" s="1086"/>
      <c r="M4" s="1086"/>
      <c r="N4" s="1086"/>
      <c r="O4" s="1086"/>
      <c r="P4" s="1086"/>
      <c r="Q4" s="1086"/>
      <c r="R4" s="1086"/>
      <c r="S4" s="1086"/>
    </row>
    <row r="5" spans="1:19" x14ac:dyDescent="0.25">
      <c r="C5" s="64"/>
      <c r="D5" s="64"/>
      <c r="E5" s="64"/>
      <c r="F5" s="64"/>
      <c r="G5" s="64"/>
      <c r="H5" s="64"/>
      <c r="M5" s="64"/>
      <c r="N5" s="64"/>
      <c r="O5" s="64"/>
      <c r="P5" s="64"/>
      <c r="Q5" s="64"/>
      <c r="R5" s="64"/>
      <c r="S5" s="64"/>
    </row>
    <row r="6" spans="1:19" x14ac:dyDescent="0.25">
      <c r="A6" s="27" t="s">
        <v>870</v>
      </c>
      <c r="B6" s="27"/>
    </row>
    <row r="7" spans="1:19" x14ac:dyDescent="0.25">
      <c r="B7" s="66"/>
    </row>
    <row r="8" spans="1:19" s="67" customFormat="1" ht="42" customHeight="1" x14ac:dyDescent="0.25">
      <c r="A8" s="755" t="s">
        <v>2</v>
      </c>
      <c r="B8" s="1092" t="s">
        <v>3</v>
      </c>
      <c r="C8" s="1090" t="s">
        <v>247</v>
      </c>
      <c r="D8" s="1090"/>
      <c r="E8" s="1090"/>
      <c r="F8" s="1090"/>
      <c r="G8" s="1087" t="s">
        <v>778</v>
      </c>
      <c r="H8" s="1088"/>
      <c r="I8" s="1088"/>
      <c r="J8" s="1091"/>
      <c r="K8" s="1087" t="s">
        <v>209</v>
      </c>
      <c r="L8" s="1088"/>
      <c r="M8" s="1088"/>
      <c r="N8" s="1091"/>
      <c r="O8" s="1087" t="s">
        <v>102</v>
      </c>
      <c r="P8" s="1088"/>
      <c r="Q8" s="1088"/>
      <c r="R8" s="1089"/>
    </row>
    <row r="9" spans="1:19" s="68" customFormat="1" ht="62.25" customHeight="1" x14ac:dyDescent="0.25">
      <c r="A9" s="755"/>
      <c r="B9" s="1093"/>
      <c r="C9" s="443" t="s">
        <v>5</v>
      </c>
      <c r="D9" s="385" t="s">
        <v>92</v>
      </c>
      <c r="E9" s="385" t="s">
        <v>93</v>
      </c>
      <c r="F9" s="385" t="s">
        <v>16</v>
      </c>
      <c r="G9" s="385" t="s">
        <v>88</v>
      </c>
      <c r="H9" s="385" t="s">
        <v>92</v>
      </c>
      <c r="I9" s="385" t="s">
        <v>93</v>
      </c>
      <c r="J9" s="385" t="s">
        <v>16</v>
      </c>
      <c r="K9" s="385" t="s">
        <v>88</v>
      </c>
      <c r="L9" s="385" t="s">
        <v>92</v>
      </c>
      <c r="M9" s="385" t="s">
        <v>93</v>
      </c>
      <c r="N9" s="385" t="s">
        <v>16</v>
      </c>
      <c r="O9" s="385" t="s">
        <v>140</v>
      </c>
      <c r="P9" s="385" t="s">
        <v>141</v>
      </c>
      <c r="Q9" s="386" t="s">
        <v>142</v>
      </c>
      <c r="R9" s="385" t="s">
        <v>143</v>
      </c>
    </row>
    <row r="10" spans="1:19" s="135" customFormat="1" ht="16.149999999999999" customHeight="1" x14ac:dyDescent="0.2">
      <c r="A10" s="3">
        <v>1</v>
      </c>
      <c r="B10" s="72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2">
        <v>18</v>
      </c>
    </row>
    <row r="11" spans="1:19" s="135" customFormat="1" ht="17.100000000000001" customHeight="1" x14ac:dyDescent="0.2">
      <c r="A11" s="250">
        <v>1</v>
      </c>
      <c r="B11" s="252" t="s">
        <v>822</v>
      </c>
      <c r="C11" s="287">
        <f>'AT3A_cvrg(Insti)_PY'!C12+'AT3B_cvrg(Insti)_UPY '!C11+'AT3C_cvrg(Insti)_UPY '!C11</f>
        <v>0</v>
      </c>
      <c r="D11" s="287">
        <f>'AT3A_cvrg(Insti)_PY'!D12+'AT3B_cvrg(Insti)_UPY '!D11+'AT3C_cvrg(Insti)_UPY '!D11</f>
        <v>1616</v>
      </c>
      <c r="E11" s="287">
        <v>0</v>
      </c>
      <c r="F11" s="287">
        <f t="shared" ref="F11:F35" si="0">SUM(C11:E11)</f>
        <v>1616</v>
      </c>
      <c r="G11" s="287">
        <v>0</v>
      </c>
      <c r="H11" s="287">
        <v>0</v>
      </c>
      <c r="I11" s="287">
        <v>0</v>
      </c>
      <c r="J11" s="287">
        <f t="shared" ref="J11:J35" si="1">SUM(G11:I11)</f>
        <v>0</v>
      </c>
      <c r="K11" s="287">
        <v>0</v>
      </c>
      <c r="L11" s="287">
        <v>0</v>
      </c>
      <c r="M11" s="287">
        <v>0</v>
      </c>
      <c r="N11" s="287">
        <f t="shared" ref="N11:N35" si="2">SUM(K11:M11)</f>
        <v>0</v>
      </c>
      <c r="O11" s="287">
        <v>0</v>
      </c>
      <c r="P11" s="287">
        <v>1</v>
      </c>
      <c r="Q11" s="287">
        <v>0</v>
      </c>
      <c r="R11" s="453">
        <f t="shared" ref="R11:R35" si="3">SUM(O11:Q11)</f>
        <v>1</v>
      </c>
    </row>
    <row r="12" spans="1:19" s="135" customFormat="1" ht="17.100000000000001" customHeight="1" x14ac:dyDescent="0.2">
      <c r="A12" s="250">
        <v>2</v>
      </c>
      <c r="B12" s="252" t="s">
        <v>823</v>
      </c>
      <c r="C12" s="287">
        <f>'AT3A_cvrg(Insti)_PY'!C13+'AT3B_cvrg(Insti)_UPY '!C12+'AT3C_cvrg(Insti)_UPY '!C12</f>
        <v>12</v>
      </c>
      <c r="D12" s="287">
        <f>'AT3A_cvrg(Insti)_PY'!D13+'AT3B_cvrg(Insti)_UPY '!D12+'AT3C_cvrg(Insti)_UPY '!D12</f>
        <v>4893</v>
      </c>
      <c r="E12" s="287">
        <v>0</v>
      </c>
      <c r="F12" s="287">
        <f t="shared" si="0"/>
        <v>4905</v>
      </c>
      <c r="G12" s="287">
        <v>4</v>
      </c>
      <c r="H12" s="287">
        <v>5215</v>
      </c>
      <c r="I12" s="287">
        <v>0</v>
      </c>
      <c r="J12" s="287">
        <f t="shared" si="1"/>
        <v>5219</v>
      </c>
      <c r="K12" s="287">
        <v>0</v>
      </c>
      <c r="L12" s="287">
        <v>0</v>
      </c>
      <c r="M12" s="287">
        <v>0</v>
      </c>
      <c r="N12" s="287">
        <f t="shared" si="2"/>
        <v>0</v>
      </c>
      <c r="O12" s="287">
        <v>0</v>
      </c>
      <c r="P12" s="287">
        <v>35</v>
      </c>
      <c r="Q12" s="287">
        <v>0</v>
      </c>
      <c r="R12" s="453">
        <f t="shared" si="3"/>
        <v>35</v>
      </c>
    </row>
    <row r="13" spans="1:19" s="135" customFormat="1" ht="17.100000000000001" customHeight="1" x14ac:dyDescent="0.2">
      <c r="A13" s="250">
        <v>3</v>
      </c>
      <c r="B13" s="252" t="s">
        <v>824</v>
      </c>
      <c r="C13" s="287">
        <f>'AT3A_cvrg(Insti)_PY'!C14+'AT3B_cvrg(Insti)_UPY '!C13+'AT3C_cvrg(Insti)_UPY '!C13</f>
        <v>1</v>
      </c>
      <c r="D13" s="287">
        <f>'AT3A_cvrg(Insti)_PY'!D14+'AT3B_cvrg(Insti)_UPY '!D13+'AT3C_cvrg(Insti)_UPY '!D13</f>
        <v>3736</v>
      </c>
      <c r="E13" s="287">
        <v>0</v>
      </c>
      <c r="F13" s="287">
        <f t="shared" si="0"/>
        <v>3737</v>
      </c>
      <c r="G13" s="287">
        <v>1</v>
      </c>
      <c r="H13" s="287">
        <v>3638</v>
      </c>
      <c r="I13" s="287">
        <v>0</v>
      </c>
      <c r="J13" s="287">
        <f t="shared" si="1"/>
        <v>3639</v>
      </c>
      <c r="K13" s="287">
        <v>0</v>
      </c>
      <c r="L13" s="287">
        <v>0</v>
      </c>
      <c r="M13" s="287">
        <v>0</v>
      </c>
      <c r="N13" s="287">
        <f t="shared" si="2"/>
        <v>0</v>
      </c>
      <c r="O13" s="287">
        <v>0</v>
      </c>
      <c r="P13" s="287">
        <v>14</v>
      </c>
      <c r="Q13" s="287">
        <v>0</v>
      </c>
      <c r="R13" s="454">
        <f t="shared" si="3"/>
        <v>14</v>
      </c>
    </row>
    <row r="14" spans="1:19" s="135" customFormat="1" ht="17.100000000000001" customHeight="1" x14ac:dyDescent="0.2">
      <c r="A14" s="250">
        <v>4</v>
      </c>
      <c r="B14" s="252" t="s">
        <v>825</v>
      </c>
      <c r="C14" s="287">
        <f>'AT3A_cvrg(Insti)_PY'!C15+'AT3B_cvrg(Insti)_UPY '!C14+'AT3C_cvrg(Insti)_UPY '!C14</f>
        <v>25</v>
      </c>
      <c r="D14" s="287">
        <f>'AT3A_cvrg(Insti)_PY'!D15+'AT3B_cvrg(Insti)_UPY '!D14+'AT3C_cvrg(Insti)_UPY '!D14</f>
        <v>4649</v>
      </c>
      <c r="E14" s="287">
        <v>0</v>
      </c>
      <c r="F14" s="287">
        <f t="shared" si="0"/>
        <v>4674</v>
      </c>
      <c r="G14" s="287">
        <v>0</v>
      </c>
      <c r="H14" s="287">
        <v>6716</v>
      </c>
      <c r="I14" s="287">
        <v>0</v>
      </c>
      <c r="J14" s="287">
        <f t="shared" si="1"/>
        <v>6716</v>
      </c>
      <c r="K14" s="287">
        <v>0</v>
      </c>
      <c r="L14" s="287">
        <v>0</v>
      </c>
      <c r="M14" s="287">
        <v>0</v>
      </c>
      <c r="N14" s="287">
        <f t="shared" si="2"/>
        <v>0</v>
      </c>
      <c r="O14" s="287">
        <v>0</v>
      </c>
      <c r="P14" s="287">
        <v>21</v>
      </c>
      <c r="Q14" s="287">
        <v>0</v>
      </c>
      <c r="R14" s="453">
        <f t="shared" si="3"/>
        <v>21</v>
      </c>
    </row>
    <row r="15" spans="1:19" s="135" customFormat="1" ht="17.100000000000001" customHeight="1" x14ac:dyDescent="0.2">
      <c r="A15" s="250">
        <v>5</v>
      </c>
      <c r="B15" s="252" t="s">
        <v>826</v>
      </c>
      <c r="C15" s="287">
        <f>'AT3A_cvrg(Insti)_PY'!C16+'AT3B_cvrg(Insti)_UPY '!C15+'AT3C_cvrg(Insti)_UPY '!C15</f>
        <v>0</v>
      </c>
      <c r="D15" s="287">
        <f>'AT3A_cvrg(Insti)_PY'!D16+'AT3B_cvrg(Insti)_UPY '!D15+'AT3C_cvrg(Insti)_UPY '!D15</f>
        <v>3238</v>
      </c>
      <c r="E15" s="287">
        <v>0</v>
      </c>
      <c r="F15" s="287">
        <f t="shared" si="0"/>
        <v>3238</v>
      </c>
      <c r="G15" s="287">
        <v>4</v>
      </c>
      <c r="H15" s="287">
        <v>2556</v>
      </c>
      <c r="I15" s="287">
        <v>0</v>
      </c>
      <c r="J15" s="287">
        <f t="shared" si="1"/>
        <v>2560</v>
      </c>
      <c r="K15" s="287">
        <v>0</v>
      </c>
      <c r="L15" s="287">
        <v>0</v>
      </c>
      <c r="M15" s="287">
        <v>0</v>
      </c>
      <c r="N15" s="287">
        <f t="shared" si="2"/>
        <v>0</v>
      </c>
      <c r="O15" s="287">
        <v>0</v>
      </c>
      <c r="P15" s="287">
        <v>10</v>
      </c>
      <c r="Q15" s="287">
        <v>0</v>
      </c>
      <c r="R15" s="453">
        <f t="shared" si="3"/>
        <v>10</v>
      </c>
    </row>
    <row r="16" spans="1:19" s="135" customFormat="1" ht="17.100000000000001" customHeight="1" x14ac:dyDescent="0.2">
      <c r="A16" s="250">
        <v>6</v>
      </c>
      <c r="B16" s="252" t="s">
        <v>827</v>
      </c>
      <c r="C16" s="287">
        <f>'AT3A_cvrg(Insti)_PY'!C17+'AT3B_cvrg(Insti)_UPY '!C16+'AT3C_cvrg(Insti)_UPY '!C16</f>
        <v>2</v>
      </c>
      <c r="D16" s="287">
        <f>'AT3A_cvrg(Insti)_PY'!D17+'AT3B_cvrg(Insti)_UPY '!D16+'AT3C_cvrg(Insti)_UPY '!D16</f>
        <v>2189</v>
      </c>
      <c r="E16" s="287">
        <v>0</v>
      </c>
      <c r="F16" s="287">
        <f t="shared" si="0"/>
        <v>2191</v>
      </c>
      <c r="G16" s="287">
        <v>0</v>
      </c>
      <c r="H16" s="287">
        <v>2138</v>
      </c>
      <c r="I16" s="287">
        <v>0</v>
      </c>
      <c r="J16" s="287">
        <f t="shared" si="1"/>
        <v>2138</v>
      </c>
      <c r="K16" s="287">
        <v>0</v>
      </c>
      <c r="L16" s="287">
        <v>0</v>
      </c>
      <c r="M16" s="287">
        <v>0</v>
      </c>
      <c r="N16" s="287">
        <f t="shared" si="2"/>
        <v>0</v>
      </c>
      <c r="O16" s="287">
        <v>0</v>
      </c>
      <c r="P16" s="287">
        <v>8</v>
      </c>
      <c r="Q16" s="287">
        <v>0</v>
      </c>
      <c r="R16" s="453">
        <f t="shared" si="3"/>
        <v>8</v>
      </c>
    </row>
    <row r="17" spans="1:18" s="135" customFormat="1" ht="17.100000000000001" customHeight="1" x14ac:dyDescent="0.2">
      <c r="A17" s="250">
        <v>7</v>
      </c>
      <c r="B17" s="252" t="s">
        <v>828</v>
      </c>
      <c r="C17" s="287">
        <f>'AT3A_cvrg(Insti)_PY'!C18+'AT3B_cvrg(Insti)_UPY '!C17+'AT3C_cvrg(Insti)_UPY '!C17</f>
        <v>3</v>
      </c>
      <c r="D17" s="287">
        <f>'AT3A_cvrg(Insti)_PY'!D18+'AT3B_cvrg(Insti)_UPY '!D17+'AT3C_cvrg(Insti)_UPY '!D17</f>
        <v>2918</v>
      </c>
      <c r="E17" s="287">
        <v>0</v>
      </c>
      <c r="F17" s="287">
        <f t="shared" si="0"/>
        <v>2921</v>
      </c>
      <c r="G17" s="287">
        <v>2</v>
      </c>
      <c r="H17" s="287">
        <v>3143</v>
      </c>
      <c r="I17" s="287">
        <v>0</v>
      </c>
      <c r="J17" s="287">
        <f t="shared" si="1"/>
        <v>3145</v>
      </c>
      <c r="K17" s="287">
        <v>0</v>
      </c>
      <c r="L17" s="287">
        <v>0</v>
      </c>
      <c r="M17" s="287">
        <v>0</v>
      </c>
      <c r="N17" s="287">
        <f t="shared" si="2"/>
        <v>0</v>
      </c>
      <c r="O17" s="287">
        <v>0</v>
      </c>
      <c r="P17" s="287">
        <v>7</v>
      </c>
      <c r="Q17" s="287">
        <v>0</v>
      </c>
      <c r="R17" s="453">
        <f t="shared" si="3"/>
        <v>7</v>
      </c>
    </row>
    <row r="18" spans="1:18" s="135" customFormat="1" ht="17.100000000000001" customHeight="1" x14ac:dyDescent="0.2">
      <c r="A18" s="250">
        <v>8</v>
      </c>
      <c r="B18" s="252" t="s">
        <v>829</v>
      </c>
      <c r="C18" s="287">
        <f>'AT3A_cvrg(Insti)_PY'!C19+'AT3B_cvrg(Insti)_UPY '!C18+'AT3C_cvrg(Insti)_UPY '!C18</f>
        <v>0</v>
      </c>
      <c r="D18" s="287">
        <f>'AT3A_cvrg(Insti)_PY'!D19+'AT3B_cvrg(Insti)_UPY '!D18+'AT3C_cvrg(Insti)_UPY '!D18</f>
        <v>1513</v>
      </c>
      <c r="E18" s="287">
        <v>0</v>
      </c>
      <c r="F18" s="287">
        <f t="shared" si="0"/>
        <v>1513</v>
      </c>
      <c r="G18" s="287">
        <v>6</v>
      </c>
      <c r="H18" s="287">
        <v>1494</v>
      </c>
      <c r="I18" s="287">
        <v>0</v>
      </c>
      <c r="J18" s="287">
        <f t="shared" si="1"/>
        <v>1500</v>
      </c>
      <c r="K18" s="287">
        <v>0</v>
      </c>
      <c r="L18" s="287">
        <v>0</v>
      </c>
      <c r="M18" s="287">
        <v>0</v>
      </c>
      <c r="N18" s="287">
        <f t="shared" si="2"/>
        <v>0</v>
      </c>
      <c r="O18" s="287">
        <v>0</v>
      </c>
      <c r="P18" s="287">
        <v>9</v>
      </c>
      <c r="Q18" s="287">
        <v>0</v>
      </c>
      <c r="R18" s="453">
        <f t="shared" si="3"/>
        <v>9</v>
      </c>
    </row>
    <row r="19" spans="1:18" s="135" customFormat="1" ht="17.100000000000001" customHeight="1" x14ac:dyDescent="0.2">
      <c r="A19" s="250">
        <v>9</v>
      </c>
      <c r="B19" s="252" t="s">
        <v>830</v>
      </c>
      <c r="C19" s="287">
        <f>'AT3A_cvrg(Insti)_PY'!C20+'AT3B_cvrg(Insti)_UPY '!C19+'AT3C_cvrg(Insti)_UPY '!C19</f>
        <v>74</v>
      </c>
      <c r="D19" s="287">
        <f>'AT3A_cvrg(Insti)_PY'!D20+'AT3B_cvrg(Insti)_UPY '!D19+'AT3C_cvrg(Insti)_UPY '!D19</f>
        <v>4018</v>
      </c>
      <c r="E19" s="287">
        <v>0</v>
      </c>
      <c r="F19" s="287">
        <f t="shared" si="0"/>
        <v>4092</v>
      </c>
      <c r="G19" s="287">
        <v>6</v>
      </c>
      <c r="H19" s="287">
        <v>4046</v>
      </c>
      <c r="I19" s="287">
        <v>69</v>
      </c>
      <c r="J19" s="287">
        <f t="shared" si="1"/>
        <v>4121</v>
      </c>
      <c r="K19" s="287">
        <v>0</v>
      </c>
      <c r="L19" s="287">
        <v>0</v>
      </c>
      <c r="M19" s="287">
        <v>0</v>
      </c>
      <c r="N19" s="287">
        <f t="shared" si="2"/>
        <v>0</v>
      </c>
      <c r="O19" s="287">
        <v>0</v>
      </c>
      <c r="P19" s="287">
        <v>8</v>
      </c>
      <c r="Q19" s="287">
        <v>0</v>
      </c>
      <c r="R19" s="453">
        <f t="shared" si="3"/>
        <v>8</v>
      </c>
    </row>
    <row r="20" spans="1:18" s="135" customFormat="1" ht="17.100000000000001" customHeight="1" x14ac:dyDescent="0.2">
      <c r="A20" s="250">
        <v>10</v>
      </c>
      <c r="B20" s="252" t="s">
        <v>831</v>
      </c>
      <c r="C20" s="287">
        <f>'AT3A_cvrg(Insti)_PY'!C21+'AT3B_cvrg(Insti)_UPY '!C20+'AT3C_cvrg(Insti)_UPY '!C20</f>
        <v>0</v>
      </c>
      <c r="D20" s="287">
        <f>'AT3A_cvrg(Insti)_PY'!D21+'AT3B_cvrg(Insti)_UPY '!D20+'AT3C_cvrg(Insti)_UPY '!D20</f>
        <v>2986</v>
      </c>
      <c r="E20" s="287">
        <v>0</v>
      </c>
      <c r="F20" s="287">
        <f t="shared" si="0"/>
        <v>2986</v>
      </c>
      <c r="G20" s="287">
        <v>0</v>
      </c>
      <c r="H20" s="287">
        <v>3156</v>
      </c>
      <c r="I20" s="287">
        <v>0</v>
      </c>
      <c r="J20" s="287">
        <f t="shared" si="1"/>
        <v>3156</v>
      </c>
      <c r="K20" s="287">
        <v>0</v>
      </c>
      <c r="L20" s="287">
        <v>0</v>
      </c>
      <c r="M20" s="287">
        <v>0</v>
      </c>
      <c r="N20" s="287">
        <f t="shared" si="2"/>
        <v>0</v>
      </c>
      <c r="O20" s="287">
        <v>0</v>
      </c>
      <c r="P20" s="287">
        <v>0</v>
      </c>
      <c r="Q20" s="287">
        <v>0</v>
      </c>
      <c r="R20" s="453">
        <f t="shared" si="3"/>
        <v>0</v>
      </c>
    </row>
    <row r="21" spans="1:18" s="135" customFormat="1" ht="17.100000000000001" customHeight="1" x14ac:dyDescent="0.2">
      <c r="A21" s="250">
        <v>11</v>
      </c>
      <c r="B21" s="252" t="s">
        <v>832</v>
      </c>
      <c r="C21" s="287">
        <f>'AT3A_cvrg(Insti)_PY'!C22+'AT3B_cvrg(Insti)_UPY '!C21+'AT3C_cvrg(Insti)_UPY '!C21</f>
        <v>9</v>
      </c>
      <c r="D21" s="287">
        <f>'AT3A_cvrg(Insti)_PY'!D22+'AT3B_cvrg(Insti)_UPY '!D21+'AT3C_cvrg(Insti)_UPY '!D21</f>
        <v>2224</v>
      </c>
      <c r="E21" s="287">
        <v>0</v>
      </c>
      <c r="F21" s="287">
        <f t="shared" si="0"/>
        <v>2233</v>
      </c>
      <c r="G21" s="287">
        <v>4</v>
      </c>
      <c r="H21" s="287">
        <v>2080</v>
      </c>
      <c r="I21" s="287">
        <v>5</v>
      </c>
      <c r="J21" s="287">
        <f t="shared" si="1"/>
        <v>2089</v>
      </c>
      <c r="K21" s="287">
        <v>0</v>
      </c>
      <c r="L21" s="287">
        <v>0</v>
      </c>
      <c r="M21" s="287">
        <v>0</v>
      </c>
      <c r="N21" s="287">
        <f t="shared" si="2"/>
        <v>0</v>
      </c>
      <c r="O21" s="287">
        <v>0</v>
      </c>
      <c r="P21" s="287">
        <v>8</v>
      </c>
      <c r="Q21" s="287">
        <v>0</v>
      </c>
      <c r="R21" s="453">
        <f t="shared" si="3"/>
        <v>8</v>
      </c>
    </row>
    <row r="22" spans="1:18" ht="17.100000000000001" customHeight="1" x14ac:dyDescent="0.25">
      <c r="A22" s="250">
        <v>12</v>
      </c>
      <c r="B22" s="252" t="s">
        <v>833</v>
      </c>
      <c r="C22" s="287">
        <f>'AT3A_cvrg(Insti)_PY'!C23+'AT3B_cvrg(Insti)_UPY '!C22+'AT3C_cvrg(Insti)_UPY '!C22</f>
        <v>371</v>
      </c>
      <c r="D22" s="287">
        <f>'AT3A_cvrg(Insti)_PY'!D23+'AT3B_cvrg(Insti)_UPY '!D22+'AT3C_cvrg(Insti)_UPY '!D22</f>
        <v>1551</v>
      </c>
      <c r="E22" s="287">
        <v>0</v>
      </c>
      <c r="F22" s="288">
        <f t="shared" si="0"/>
        <v>1922</v>
      </c>
      <c r="G22" s="288">
        <v>20</v>
      </c>
      <c r="H22" s="288">
        <v>1664</v>
      </c>
      <c r="I22" s="288">
        <v>351</v>
      </c>
      <c r="J22" s="288">
        <f t="shared" si="1"/>
        <v>2035</v>
      </c>
      <c r="K22" s="287">
        <v>0</v>
      </c>
      <c r="L22" s="287">
        <v>0</v>
      </c>
      <c r="M22" s="287">
        <v>0</v>
      </c>
      <c r="N22" s="288">
        <f t="shared" si="2"/>
        <v>0</v>
      </c>
      <c r="O22" s="287">
        <v>0</v>
      </c>
      <c r="P22" s="287">
        <v>0</v>
      </c>
      <c r="Q22" s="287">
        <v>0</v>
      </c>
      <c r="R22" s="455">
        <f t="shared" si="3"/>
        <v>0</v>
      </c>
    </row>
    <row r="23" spans="1:18" ht="17.100000000000001" customHeight="1" x14ac:dyDescent="0.25">
      <c r="A23" s="250">
        <v>13</v>
      </c>
      <c r="B23" s="252" t="s">
        <v>834</v>
      </c>
      <c r="C23" s="287">
        <f>'AT3A_cvrg(Insti)_PY'!C24+'AT3B_cvrg(Insti)_UPY '!C23+'AT3C_cvrg(Insti)_UPY '!C23</f>
        <v>1</v>
      </c>
      <c r="D23" s="287">
        <f>'AT3A_cvrg(Insti)_PY'!D24+'AT3B_cvrg(Insti)_UPY '!D23+'AT3C_cvrg(Insti)_UPY '!D23</f>
        <v>3129</v>
      </c>
      <c r="E23" s="287">
        <v>0</v>
      </c>
      <c r="F23" s="288">
        <f t="shared" si="0"/>
        <v>3130</v>
      </c>
      <c r="G23" s="288">
        <v>2</v>
      </c>
      <c r="H23" s="288">
        <v>3053</v>
      </c>
      <c r="I23" s="288">
        <v>2</v>
      </c>
      <c r="J23" s="288">
        <f t="shared" si="1"/>
        <v>3057</v>
      </c>
      <c r="K23" s="287">
        <v>0</v>
      </c>
      <c r="L23" s="287">
        <v>0</v>
      </c>
      <c r="M23" s="287">
        <v>0</v>
      </c>
      <c r="N23" s="288">
        <f t="shared" si="2"/>
        <v>0</v>
      </c>
      <c r="O23" s="287">
        <v>0</v>
      </c>
      <c r="P23" s="287">
        <v>25</v>
      </c>
      <c r="Q23" s="287">
        <v>0</v>
      </c>
      <c r="R23" s="455">
        <f t="shared" si="3"/>
        <v>25</v>
      </c>
    </row>
    <row r="24" spans="1:18" ht="17.100000000000001" customHeight="1" x14ac:dyDescent="0.25">
      <c r="A24" s="250">
        <v>14</v>
      </c>
      <c r="B24" s="252" t="s">
        <v>835</v>
      </c>
      <c r="C24" s="287">
        <f>'AT3A_cvrg(Insti)_PY'!C25+'AT3B_cvrg(Insti)_UPY '!C24+'AT3C_cvrg(Insti)_UPY '!C24</f>
        <v>6</v>
      </c>
      <c r="D24" s="287">
        <f>'AT3A_cvrg(Insti)_PY'!D25+'AT3B_cvrg(Insti)_UPY '!D24+'AT3C_cvrg(Insti)_UPY '!D24</f>
        <v>5702</v>
      </c>
      <c r="E24" s="287">
        <v>0</v>
      </c>
      <c r="F24" s="288">
        <f t="shared" si="0"/>
        <v>5708</v>
      </c>
      <c r="G24" s="288">
        <v>1</v>
      </c>
      <c r="H24" s="288">
        <v>5728</v>
      </c>
      <c r="I24" s="288">
        <v>5</v>
      </c>
      <c r="J24" s="288">
        <f t="shared" si="1"/>
        <v>5734</v>
      </c>
      <c r="K24" s="287">
        <v>0</v>
      </c>
      <c r="L24" s="287">
        <v>0</v>
      </c>
      <c r="M24" s="287">
        <v>0</v>
      </c>
      <c r="N24" s="288">
        <f t="shared" si="2"/>
        <v>0</v>
      </c>
      <c r="O24" s="287">
        <v>0</v>
      </c>
      <c r="P24" s="287">
        <v>11</v>
      </c>
      <c r="Q24" s="287">
        <v>0</v>
      </c>
      <c r="R24" s="455">
        <f t="shared" si="3"/>
        <v>11</v>
      </c>
    </row>
    <row r="25" spans="1:18" ht="17.100000000000001" customHeight="1" x14ac:dyDescent="0.25">
      <c r="A25" s="250">
        <v>15</v>
      </c>
      <c r="B25" s="252" t="s">
        <v>836</v>
      </c>
      <c r="C25" s="287">
        <f>'AT3A_cvrg(Insti)_PY'!C26+'AT3B_cvrg(Insti)_UPY '!C25+'AT3C_cvrg(Insti)_UPY '!C25</f>
        <v>0</v>
      </c>
      <c r="D25" s="287">
        <f>'AT3A_cvrg(Insti)_PY'!D26+'AT3B_cvrg(Insti)_UPY '!D25+'AT3C_cvrg(Insti)_UPY '!D25</f>
        <v>5855</v>
      </c>
      <c r="E25" s="287">
        <v>0</v>
      </c>
      <c r="F25" s="288">
        <f t="shared" si="0"/>
        <v>5855</v>
      </c>
      <c r="G25" s="288">
        <v>0</v>
      </c>
      <c r="H25" s="288">
        <v>5781</v>
      </c>
      <c r="I25" s="288">
        <v>0</v>
      </c>
      <c r="J25" s="288">
        <f t="shared" si="1"/>
        <v>5781</v>
      </c>
      <c r="K25" s="287">
        <v>0</v>
      </c>
      <c r="L25" s="287">
        <v>0</v>
      </c>
      <c r="M25" s="287">
        <v>0</v>
      </c>
      <c r="N25" s="288">
        <f t="shared" si="2"/>
        <v>0</v>
      </c>
      <c r="O25" s="287">
        <v>0</v>
      </c>
      <c r="P25" s="287">
        <v>25</v>
      </c>
      <c r="Q25" s="287">
        <v>0</v>
      </c>
      <c r="R25" s="455">
        <f t="shared" si="3"/>
        <v>25</v>
      </c>
    </row>
    <row r="26" spans="1:18" ht="17.100000000000001" customHeight="1" x14ac:dyDescent="0.25">
      <c r="A26" s="250">
        <v>16</v>
      </c>
      <c r="B26" s="252" t="s">
        <v>837</v>
      </c>
      <c r="C26" s="287">
        <f>'AT3A_cvrg(Insti)_PY'!C27+'AT3B_cvrg(Insti)_UPY '!C26+'AT3C_cvrg(Insti)_UPY '!C26</f>
        <v>17</v>
      </c>
      <c r="D26" s="287">
        <f>'AT3A_cvrg(Insti)_PY'!D27+'AT3B_cvrg(Insti)_UPY '!D26+'AT3C_cvrg(Insti)_UPY '!D26</f>
        <v>6446</v>
      </c>
      <c r="E26" s="287">
        <v>0</v>
      </c>
      <c r="F26" s="288">
        <f t="shared" si="0"/>
        <v>6463</v>
      </c>
      <c r="G26" s="288">
        <v>2</v>
      </c>
      <c r="H26" s="288">
        <v>8494</v>
      </c>
      <c r="I26" s="288">
        <v>34</v>
      </c>
      <c r="J26" s="288">
        <f t="shared" si="1"/>
        <v>8530</v>
      </c>
      <c r="K26" s="287">
        <v>0</v>
      </c>
      <c r="L26" s="287">
        <v>0</v>
      </c>
      <c r="M26" s="287">
        <v>0</v>
      </c>
      <c r="N26" s="288">
        <f t="shared" si="2"/>
        <v>0</v>
      </c>
      <c r="O26" s="287">
        <v>0</v>
      </c>
      <c r="P26" s="287">
        <v>22</v>
      </c>
      <c r="Q26" s="287">
        <v>0</v>
      </c>
      <c r="R26" s="455">
        <f t="shared" si="3"/>
        <v>22</v>
      </c>
    </row>
    <row r="27" spans="1:18" ht="17.100000000000001" customHeight="1" x14ac:dyDescent="0.25">
      <c r="A27" s="250">
        <v>17</v>
      </c>
      <c r="B27" s="252" t="s">
        <v>838</v>
      </c>
      <c r="C27" s="287">
        <f>'AT3A_cvrg(Insti)_PY'!C28+'AT3B_cvrg(Insti)_UPY '!C27+'AT3C_cvrg(Insti)_UPY '!C27</f>
        <v>3</v>
      </c>
      <c r="D27" s="287">
        <f>'AT3A_cvrg(Insti)_PY'!D28+'AT3B_cvrg(Insti)_UPY '!D27+'AT3C_cvrg(Insti)_UPY '!D27</f>
        <v>4016</v>
      </c>
      <c r="E27" s="287">
        <v>0</v>
      </c>
      <c r="F27" s="288">
        <f t="shared" si="0"/>
        <v>4019</v>
      </c>
      <c r="G27" s="288">
        <v>6</v>
      </c>
      <c r="H27" s="288">
        <v>4015</v>
      </c>
      <c r="I27" s="288">
        <v>0</v>
      </c>
      <c r="J27" s="288">
        <f t="shared" si="1"/>
        <v>4021</v>
      </c>
      <c r="K27" s="287">
        <v>0</v>
      </c>
      <c r="L27" s="287">
        <v>0</v>
      </c>
      <c r="M27" s="287">
        <v>0</v>
      </c>
      <c r="N27" s="288">
        <f t="shared" si="2"/>
        <v>0</v>
      </c>
      <c r="O27" s="287">
        <v>0</v>
      </c>
      <c r="P27" s="287">
        <v>0</v>
      </c>
      <c r="Q27" s="287">
        <v>0</v>
      </c>
      <c r="R27" s="455">
        <f t="shared" si="3"/>
        <v>0</v>
      </c>
    </row>
    <row r="28" spans="1:18" ht="17.100000000000001" customHeight="1" x14ac:dyDescent="0.25">
      <c r="A28" s="250">
        <v>18</v>
      </c>
      <c r="B28" s="252" t="s">
        <v>839</v>
      </c>
      <c r="C28" s="287">
        <f>'AT3A_cvrg(Insti)_PY'!C29+'AT3B_cvrg(Insti)_UPY '!C28+'AT3C_cvrg(Insti)_UPY '!C28</f>
        <v>80</v>
      </c>
      <c r="D28" s="287">
        <f>'AT3A_cvrg(Insti)_PY'!D29+'AT3B_cvrg(Insti)_UPY '!D28+'AT3C_cvrg(Insti)_UPY '!D28</f>
        <v>5689</v>
      </c>
      <c r="E28" s="287">
        <v>0</v>
      </c>
      <c r="F28" s="288">
        <f t="shared" si="0"/>
        <v>5769</v>
      </c>
      <c r="G28" s="288">
        <v>5</v>
      </c>
      <c r="H28" s="288">
        <v>5248</v>
      </c>
      <c r="I28" s="288">
        <v>74</v>
      </c>
      <c r="J28" s="288">
        <f t="shared" si="1"/>
        <v>5327</v>
      </c>
      <c r="K28" s="287">
        <v>0</v>
      </c>
      <c r="L28" s="287">
        <v>0</v>
      </c>
      <c r="M28" s="287">
        <v>0</v>
      </c>
      <c r="N28" s="288">
        <f t="shared" si="2"/>
        <v>0</v>
      </c>
      <c r="O28" s="287">
        <v>0</v>
      </c>
      <c r="P28" s="287">
        <v>25</v>
      </c>
      <c r="Q28" s="287">
        <v>0</v>
      </c>
      <c r="R28" s="455">
        <f t="shared" si="3"/>
        <v>25</v>
      </c>
    </row>
    <row r="29" spans="1:18" ht="17.100000000000001" customHeight="1" x14ac:dyDescent="0.25">
      <c r="A29" s="250">
        <v>19</v>
      </c>
      <c r="B29" s="252" t="s">
        <v>840</v>
      </c>
      <c r="C29" s="287">
        <f>'AT3A_cvrg(Insti)_PY'!C30+'AT3B_cvrg(Insti)_UPY '!C29+'AT3C_cvrg(Insti)_UPY '!C29</f>
        <v>0</v>
      </c>
      <c r="D29" s="287">
        <f>'AT3A_cvrg(Insti)_PY'!D30+'AT3B_cvrg(Insti)_UPY '!D29+'AT3C_cvrg(Insti)_UPY '!D29</f>
        <v>6036</v>
      </c>
      <c r="E29" s="287">
        <v>0</v>
      </c>
      <c r="F29" s="288">
        <f t="shared" si="0"/>
        <v>6036</v>
      </c>
      <c r="G29" s="288">
        <v>0</v>
      </c>
      <c r="H29" s="288">
        <v>6816</v>
      </c>
      <c r="I29" s="288">
        <v>11</v>
      </c>
      <c r="J29" s="288">
        <f t="shared" si="1"/>
        <v>6827</v>
      </c>
      <c r="K29" s="287">
        <v>0</v>
      </c>
      <c r="L29" s="287">
        <v>0</v>
      </c>
      <c r="M29" s="287">
        <v>0</v>
      </c>
      <c r="N29" s="288">
        <f t="shared" si="2"/>
        <v>0</v>
      </c>
      <c r="O29" s="287">
        <v>0</v>
      </c>
      <c r="P29" s="287">
        <v>30</v>
      </c>
      <c r="Q29" s="287">
        <v>0</v>
      </c>
      <c r="R29" s="455">
        <f t="shared" si="3"/>
        <v>30</v>
      </c>
    </row>
    <row r="30" spans="1:18" ht="17.100000000000001" customHeight="1" x14ac:dyDescent="0.25">
      <c r="A30" s="250">
        <v>20</v>
      </c>
      <c r="B30" s="252" t="s">
        <v>841</v>
      </c>
      <c r="C30" s="287">
        <f>'AT3A_cvrg(Insti)_PY'!C31+'AT3B_cvrg(Insti)_UPY '!C30+'AT3C_cvrg(Insti)_UPY '!C30</f>
        <v>2</v>
      </c>
      <c r="D30" s="287">
        <f>'AT3A_cvrg(Insti)_PY'!D31+'AT3B_cvrg(Insti)_UPY '!D30+'AT3C_cvrg(Insti)_UPY '!D30</f>
        <v>4291</v>
      </c>
      <c r="E30" s="287">
        <v>0</v>
      </c>
      <c r="F30" s="288">
        <f t="shared" si="0"/>
        <v>4293</v>
      </c>
      <c r="G30" s="288">
        <v>2</v>
      </c>
      <c r="H30" s="288">
        <v>4917</v>
      </c>
      <c r="I30" s="288">
        <v>0</v>
      </c>
      <c r="J30" s="288">
        <f t="shared" si="1"/>
        <v>4919</v>
      </c>
      <c r="K30" s="287">
        <v>0</v>
      </c>
      <c r="L30" s="287">
        <v>0</v>
      </c>
      <c r="M30" s="287">
        <v>0</v>
      </c>
      <c r="N30" s="288">
        <f t="shared" si="2"/>
        <v>0</v>
      </c>
      <c r="O30" s="287">
        <v>0</v>
      </c>
      <c r="P30" s="287">
        <v>9</v>
      </c>
      <c r="Q30" s="287">
        <v>0</v>
      </c>
      <c r="R30" s="455">
        <f t="shared" si="3"/>
        <v>9</v>
      </c>
    </row>
    <row r="31" spans="1:18" ht="17.100000000000001" customHeight="1" x14ac:dyDescent="0.25">
      <c r="A31" s="250">
        <v>21</v>
      </c>
      <c r="B31" s="252" t="s">
        <v>842</v>
      </c>
      <c r="C31" s="287">
        <f>'AT3A_cvrg(Insti)_PY'!C32+'AT3B_cvrg(Insti)_UPY '!C31+'AT3C_cvrg(Insti)_UPY '!C31</f>
        <v>0</v>
      </c>
      <c r="D31" s="287">
        <f>'AT3A_cvrg(Insti)_PY'!D32+'AT3B_cvrg(Insti)_UPY '!D31+'AT3C_cvrg(Insti)_UPY '!D31</f>
        <v>801</v>
      </c>
      <c r="E31" s="287">
        <v>0</v>
      </c>
      <c r="F31" s="288">
        <f t="shared" si="0"/>
        <v>801</v>
      </c>
      <c r="G31" s="288">
        <v>0</v>
      </c>
      <c r="H31" s="288">
        <v>800</v>
      </c>
      <c r="I31" s="288">
        <v>0</v>
      </c>
      <c r="J31" s="288">
        <f t="shared" si="1"/>
        <v>800</v>
      </c>
      <c r="K31" s="287">
        <v>0</v>
      </c>
      <c r="L31" s="287">
        <v>0</v>
      </c>
      <c r="M31" s="287">
        <v>0</v>
      </c>
      <c r="N31" s="288">
        <f t="shared" si="2"/>
        <v>0</v>
      </c>
      <c r="O31" s="287">
        <v>0</v>
      </c>
      <c r="P31" s="287">
        <v>0</v>
      </c>
      <c r="Q31" s="287">
        <v>0</v>
      </c>
      <c r="R31" s="455">
        <f t="shared" si="3"/>
        <v>0</v>
      </c>
    </row>
    <row r="32" spans="1:18" ht="17.100000000000001" customHeight="1" x14ac:dyDescent="0.25">
      <c r="A32" s="250">
        <v>22</v>
      </c>
      <c r="B32" s="252" t="s">
        <v>843</v>
      </c>
      <c r="C32" s="287">
        <f>'AT3A_cvrg(Insti)_PY'!C33+'AT3B_cvrg(Insti)_UPY '!C32+'AT3C_cvrg(Insti)_UPY '!C32</f>
        <v>8</v>
      </c>
      <c r="D32" s="287">
        <f>'AT3A_cvrg(Insti)_PY'!D33+'AT3B_cvrg(Insti)_UPY '!D32+'AT3C_cvrg(Insti)_UPY '!D32</f>
        <v>1661</v>
      </c>
      <c r="E32" s="287">
        <v>0</v>
      </c>
      <c r="F32" s="288">
        <f t="shared" si="0"/>
        <v>1669</v>
      </c>
      <c r="G32" s="288">
        <v>0</v>
      </c>
      <c r="H32" s="288">
        <v>0</v>
      </c>
      <c r="I32" s="288">
        <v>0</v>
      </c>
      <c r="J32" s="288">
        <f t="shared" si="1"/>
        <v>0</v>
      </c>
      <c r="K32" s="287">
        <v>0</v>
      </c>
      <c r="L32" s="287">
        <v>0</v>
      </c>
      <c r="M32" s="287">
        <v>0</v>
      </c>
      <c r="N32" s="288">
        <f t="shared" si="2"/>
        <v>0</v>
      </c>
      <c r="O32" s="287">
        <v>0</v>
      </c>
      <c r="P32" s="287">
        <v>0</v>
      </c>
      <c r="Q32" s="287">
        <v>0</v>
      </c>
      <c r="R32" s="455">
        <f t="shared" si="3"/>
        <v>0</v>
      </c>
    </row>
    <row r="33" spans="1:44" ht="17.100000000000001" customHeight="1" x14ac:dyDescent="0.25">
      <c r="A33" s="250">
        <v>23</v>
      </c>
      <c r="B33" s="252" t="s">
        <v>844</v>
      </c>
      <c r="C33" s="287">
        <f>'AT3A_cvrg(Insti)_PY'!C34+'AT3B_cvrg(Insti)_UPY '!C33+'AT3C_cvrg(Insti)_UPY '!C33</f>
        <v>1</v>
      </c>
      <c r="D33" s="287">
        <f>'AT3A_cvrg(Insti)_PY'!D34+'AT3B_cvrg(Insti)_UPY '!D33+'AT3C_cvrg(Insti)_UPY '!D33</f>
        <v>2327</v>
      </c>
      <c r="E33" s="287">
        <v>0</v>
      </c>
      <c r="F33" s="288">
        <f t="shared" si="0"/>
        <v>2328</v>
      </c>
      <c r="G33" s="288">
        <v>0</v>
      </c>
      <c r="H33" s="288">
        <v>0</v>
      </c>
      <c r="I33" s="288">
        <v>0</v>
      </c>
      <c r="J33" s="288">
        <f t="shared" si="1"/>
        <v>0</v>
      </c>
      <c r="K33" s="287">
        <v>0</v>
      </c>
      <c r="L33" s="287">
        <v>0</v>
      </c>
      <c r="M33" s="287">
        <v>0</v>
      </c>
      <c r="N33" s="288">
        <f t="shared" si="2"/>
        <v>0</v>
      </c>
      <c r="O33" s="287">
        <v>0</v>
      </c>
      <c r="P33" s="287">
        <v>0</v>
      </c>
      <c r="Q33" s="287">
        <v>0</v>
      </c>
      <c r="R33" s="455">
        <f t="shared" si="3"/>
        <v>0</v>
      </c>
    </row>
    <row r="34" spans="1:44" s="69" customFormat="1" ht="17.100000000000001" customHeight="1" x14ac:dyDescent="0.25">
      <c r="A34" s="253">
        <v>24</v>
      </c>
      <c r="B34" s="252" t="s">
        <v>845</v>
      </c>
      <c r="C34" s="287">
        <f>'AT3A_cvrg(Insti)_PY'!C35+'AT3B_cvrg(Insti)_UPY '!C34+'AT3C_cvrg(Insti)_UPY '!C34</f>
        <v>0</v>
      </c>
      <c r="D34" s="287">
        <f>'AT3A_cvrg(Insti)_PY'!D35+'AT3B_cvrg(Insti)_UPY '!D34+'AT3C_cvrg(Insti)_UPY '!D34</f>
        <v>0</v>
      </c>
      <c r="E34" s="287">
        <v>0</v>
      </c>
      <c r="F34" s="288">
        <f t="shared" si="0"/>
        <v>0</v>
      </c>
      <c r="G34" s="288">
        <v>0</v>
      </c>
      <c r="H34" s="288">
        <v>0</v>
      </c>
      <c r="I34" s="288">
        <v>0</v>
      </c>
      <c r="J34" s="288">
        <f t="shared" si="1"/>
        <v>0</v>
      </c>
      <c r="K34" s="287">
        <v>0</v>
      </c>
      <c r="L34" s="287">
        <v>0</v>
      </c>
      <c r="M34" s="287">
        <v>0</v>
      </c>
      <c r="N34" s="288">
        <f t="shared" si="2"/>
        <v>0</v>
      </c>
      <c r="O34" s="287">
        <v>0</v>
      </c>
      <c r="P34" s="287">
        <v>0</v>
      </c>
      <c r="Q34" s="287">
        <v>0</v>
      </c>
      <c r="R34" s="455">
        <f t="shared" si="3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</row>
    <row r="35" spans="1:44" ht="17.100000000000001" customHeight="1" x14ac:dyDescent="0.25">
      <c r="A35" s="822" t="s">
        <v>16</v>
      </c>
      <c r="B35" s="823"/>
      <c r="C35" s="452">
        <f>SUM(C11:C34)</f>
        <v>615</v>
      </c>
      <c r="D35" s="452">
        <f>SUM(D11:D34)</f>
        <v>81484</v>
      </c>
      <c r="E35" s="452">
        <f>SUM(E11:E34)</f>
        <v>0</v>
      </c>
      <c r="F35" s="452">
        <f t="shared" si="0"/>
        <v>82099</v>
      </c>
      <c r="G35" s="452">
        <f>SUM(G11:G34)</f>
        <v>65</v>
      </c>
      <c r="H35" s="452">
        <f>SUM(H11:H34)</f>
        <v>80698</v>
      </c>
      <c r="I35" s="452">
        <f>SUM(I11:I34)</f>
        <v>551</v>
      </c>
      <c r="J35" s="452">
        <f t="shared" si="1"/>
        <v>81314</v>
      </c>
      <c r="K35" s="452">
        <f>SUM(K11:K34)</f>
        <v>0</v>
      </c>
      <c r="L35" s="452">
        <f>SUM(L11:L34)</f>
        <v>0</v>
      </c>
      <c r="M35" s="452">
        <f>SUM(M11:M34)</f>
        <v>0</v>
      </c>
      <c r="N35" s="452">
        <f t="shared" si="2"/>
        <v>0</v>
      </c>
      <c r="O35" s="452">
        <f>SUM(O11:O34)</f>
        <v>0</v>
      </c>
      <c r="P35" s="452">
        <f>SUM(P11:P34)</f>
        <v>268</v>
      </c>
      <c r="Q35" s="452">
        <f>SUM(Q11:Q34)</f>
        <v>0</v>
      </c>
      <c r="R35" s="452">
        <f t="shared" si="3"/>
        <v>268</v>
      </c>
    </row>
    <row r="37" spans="1:44" ht="15" customHeight="1" x14ac:dyDescent="0.25">
      <c r="A37" s="956" t="s">
        <v>1100</v>
      </c>
      <c r="B37" s="956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</row>
    <row r="38" spans="1:44" x14ac:dyDescent="0.25">
      <c r="A38" s="956"/>
      <c r="B38" s="956"/>
      <c r="C38" s="956"/>
      <c r="D38" s="956"/>
      <c r="E38" s="956"/>
      <c r="F38" s="956"/>
      <c r="G38" s="956"/>
      <c r="H38" s="956"/>
      <c r="I38" s="956"/>
      <c r="J38" s="956"/>
      <c r="K38" s="956"/>
      <c r="L38" s="956"/>
      <c r="M38" s="956"/>
      <c r="N38" s="956"/>
      <c r="O38" s="956"/>
      <c r="P38" s="956"/>
    </row>
    <row r="39" spans="1:44" ht="30.75" customHeight="1" x14ac:dyDescent="0.25">
      <c r="A39" s="956"/>
      <c r="B39" s="956"/>
      <c r="C39" s="956"/>
      <c r="D39" s="956"/>
      <c r="E39" s="956"/>
      <c r="F39" s="956"/>
      <c r="G39" s="956"/>
      <c r="H39" s="956"/>
      <c r="I39" s="956"/>
      <c r="J39" s="956"/>
      <c r="K39" s="956"/>
      <c r="L39" s="956"/>
      <c r="M39" s="956"/>
      <c r="N39" s="956"/>
      <c r="O39" s="956"/>
      <c r="P39" s="956"/>
    </row>
    <row r="40" spans="1:44" ht="30.75" customHeight="1" x14ac:dyDescent="0.25">
      <c r="A40" s="681"/>
      <c r="B40" s="681"/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P40" s="681"/>
    </row>
    <row r="41" spans="1:44" ht="24.75" customHeight="1" x14ac:dyDescent="0.25">
      <c r="A41" s="601"/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</row>
    <row r="42" spans="1:44" x14ac:dyDescent="0.25">
      <c r="A42" s="10" t="s">
        <v>1114</v>
      </c>
      <c r="B42" s="208"/>
      <c r="C42" s="208"/>
      <c r="D42" s="217"/>
      <c r="E42" s="936" t="s">
        <v>1120</v>
      </c>
      <c r="F42" s="936"/>
      <c r="G42" s="936"/>
      <c r="H42" s="936"/>
      <c r="J42" s="660"/>
      <c r="K42" s="660"/>
      <c r="L42" s="832" t="s">
        <v>1116</v>
      </c>
      <c r="M42" s="832"/>
      <c r="N42" s="832"/>
      <c r="O42" s="832"/>
      <c r="P42" s="832"/>
    </row>
    <row r="43" spans="1:44" s="11" customFormat="1" ht="12.75" x14ac:dyDescent="0.2">
      <c r="A43" s="208"/>
      <c r="B43" s="208"/>
      <c r="C43" s="208"/>
      <c r="D43" s="208"/>
      <c r="E43" s="936" t="s">
        <v>1121</v>
      </c>
      <c r="F43" s="936"/>
      <c r="G43" s="936"/>
      <c r="H43" s="936"/>
      <c r="J43" s="660"/>
      <c r="K43" s="660"/>
      <c r="L43" s="832" t="s">
        <v>1115</v>
      </c>
      <c r="M43" s="832"/>
      <c r="N43" s="832"/>
      <c r="O43" s="832"/>
      <c r="P43" s="832"/>
      <c r="Q43" s="10"/>
      <c r="R43" s="664"/>
    </row>
    <row r="44" spans="1:44" s="11" customFormat="1" ht="12.75" customHeight="1" x14ac:dyDescent="0.2">
      <c r="A44" s="666"/>
      <c r="B44" s="666"/>
      <c r="C44" s="666"/>
      <c r="D44" s="666"/>
      <c r="E44" s="936" t="s">
        <v>1122</v>
      </c>
      <c r="F44" s="936"/>
      <c r="G44" s="936"/>
      <c r="H44" s="936"/>
      <c r="I44" s="666"/>
      <c r="J44" s="10"/>
      <c r="K44" s="27"/>
      <c r="L44" s="27"/>
      <c r="M44" s="27"/>
      <c r="N44" s="27"/>
      <c r="O44" s="27"/>
      <c r="P44" s="27"/>
      <c r="Q44" s="27"/>
      <c r="R44" s="27"/>
    </row>
    <row r="45" spans="1:44" s="11" customFormat="1" ht="12.75" customHeight="1" x14ac:dyDescent="0.2">
      <c r="A45" s="666"/>
      <c r="B45" s="666"/>
      <c r="C45" s="666"/>
      <c r="D45" s="666"/>
      <c r="E45" s="666"/>
      <c r="F45" s="666"/>
      <c r="G45" s="666"/>
      <c r="H45" s="666"/>
      <c r="I45" s="666"/>
      <c r="J45" s="27"/>
      <c r="K45" s="27"/>
      <c r="L45" s="27"/>
      <c r="M45" s="27"/>
      <c r="N45" s="27"/>
      <c r="O45" s="27"/>
      <c r="P45" s="27"/>
      <c r="Q45" s="27"/>
      <c r="R45" s="27"/>
    </row>
    <row r="46" spans="1:44" s="11" customFormat="1" ht="12.75" x14ac:dyDescent="0.2">
      <c r="A46" s="10"/>
      <c r="B46" s="10"/>
      <c r="C46" s="666"/>
      <c r="D46" s="666"/>
      <c r="E46" s="666"/>
      <c r="F46" s="666"/>
      <c r="G46" s="666"/>
      <c r="H46" s="666"/>
      <c r="I46" s="666"/>
      <c r="J46" s="666"/>
      <c r="K46" s="10"/>
      <c r="L46" s="10"/>
      <c r="M46" s="10"/>
      <c r="N46" s="10"/>
      <c r="O46" s="10"/>
      <c r="P46" s="10"/>
      <c r="Q46" s="27"/>
      <c r="R46" s="27"/>
    </row>
  </sheetData>
  <mergeCells count="16">
    <mergeCell ref="E44:H44"/>
    <mergeCell ref="L42:P42"/>
    <mergeCell ref="L43:P43"/>
    <mergeCell ref="G1:M1"/>
    <mergeCell ref="E2:O2"/>
    <mergeCell ref="B4:S4"/>
    <mergeCell ref="A37:P39"/>
    <mergeCell ref="E42:H42"/>
    <mergeCell ref="E43:H43"/>
    <mergeCell ref="A35:B35"/>
    <mergeCell ref="O8:R8"/>
    <mergeCell ref="C8:F8"/>
    <mergeCell ref="K8:N8"/>
    <mergeCell ref="G8:J8"/>
    <mergeCell ref="A8:A9"/>
    <mergeCell ref="B8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S42"/>
  <sheetViews>
    <sheetView topLeftCell="A18" zoomScale="80" zoomScaleNormal="80" zoomScaleSheetLayoutView="100" workbookViewId="0">
      <selection activeCell="F40" sqref="F40"/>
    </sheetView>
  </sheetViews>
  <sheetFormatPr defaultColWidth="9.140625" defaultRowHeight="15" x14ac:dyDescent="0.25"/>
  <cols>
    <col min="1" max="1" width="7.85546875" style="63" customWidth="1"/>
    <col min="2" max="2" width="14.85546875" style="63" customWidth="1"/>
    <col min="3" max="3" width="15.42578125" style="63" customWidth="1"/>
    <col min="4" max="4" width="14.85546875" style="63" customWidth="1"/>
    <col min="5" max="5" width="11.85546875" style="63" customWidth="1"/>
    <col min="6" max="6" width="9.85546875" style="63" customWidth="1"/>
    <col min="7" max="7" width="12.7109375" style="63" customWidth="1"/>
    <col min="8" max="9" width="11" style="63" customWidth="1"/>
    <col min="10" max="10" width="14.140625" style="63" customWidth="1"/>
    <col min="11" max="11" width="12.28515625" style="63" customWidth="1"/>
    <col min="12" max="12" width="13.140625" style="63" customWidth="1"/>
    <col min="13" max="13" width="9.7109375" style="63" customWidth="1"/>
    <col min="14" max="14" width="9.5703125" style="63" customWidth="1"/>
    <col min="15" max="15" width="12.7109375" style="63" customWidth="1"/>
    <col min="16" max="16" width="13.28515625" style="63" customWidth="1"/>
    <col min="17" max="17" width="11.28515625" style="63" customWidth="1"/>
    <col min="18" max="18" width="9.28515625" style="63" customWidth="1"/>
    <col min="19" max="19" width="9.140625" style="63"/>
    <col min="20" max="20" width="12.28515625" style="63" customWidth="1"/>
    <col min="21" max="16384" width="9.140625" style="63"/>
  </cols>
  <sheetData>
    <row r="1" spans="1:20" s="11" customFormat="1" ht="15.75" x14ac:dyDescent="0.25">
      <c r="C1" s="36"/>
      <c r="D1" s="36"/>
      <c r="E1" s="36"/>
      <c r="F1" s="36"/>
      <c r="G1" s="36"/>
      <c r="H1" s="36"/>
      <c r="I1" s="91" t="s">
        <v>0</v>
      </c>
      <c r="J1" s="36"/>
      <c r="Q1" s="905" t="s">
        <v>552</v>
      </c>
      <c r="R1" s="905"/>
    </row>
    <row r="2" spans="1:20" s="11" customFormat="1" ht="20.25" x14ac:dyDescent="0.3">
      <c r="G2" s="768" t="s">
        <v>663</v>
      </c>
      <c r="H2" s="768"/>
      <c r="I2" s="768"/>
      <c r="J2" s="768"/>
      <c r="K2" s="768"/>
      <c r="L2" s="768"/>
      <c r="M2" s="768"/>
      <c r="N2" s="35"/>
      <c r="O2" s="35"/>
      <c r="P2" s="35"/>
      <c r="Q2" s="35"/>
    </row>
    <row r="3" spans="1:20" s="11" customFormat="1" ht="20.25" x14ac:dyDescent="0.3">
      <c r="G3" s="106"/>
      <c r="H3" s="106"/>
      <c r="I3" s="106"/>
      <c r="J3" s="106"/>
      <c r="K3" s="106"/>
      <c r="L3" s="106"/>
      <c r="M3" s="106"/>
      <c r="N3" s="35"/>
      <c r="O3" s="35"/>
      <c r="P3" s="35"/>
      <c r="Q3" s="35"/>
    </row>
    <row r="4" spans="1:20" ht="18" x14ac:dyDescent="0.25">
      <c r="B4" s="1086" t="s">
        <v>757</v>
      </c>
      <c r="C4" s="1086"/>
      <c r="D4" s="1086"/>
      <c r="E4" s="1086"/>
      <c r="F4" s="1086"/>
      <c r="G4" s="1086"/>
      <c r="H4" s="1086"/>
      <c r="I4" s="1086"/>
      <c r="J4" s="1086"/>
      <c r="K4" s="1086"/>
      <c r="L4" s="1086"/>
      <c r="M4" s="1086"/>
      <c r="N4" s="1086"/>
      <c r="O4" s="1086"/>
      <c r="P4" s="1086"/>
      <c r="Q4" s="1086"/>
      <c r="R4" s="1086"/>
      <c r="S4" s="1086"/>
      <c r="T4" s="1086"/>
    </row>
    <row r="5" spans="1:20" ht="15.75" x14ac:dyDescent="0.25">
      <c r="C5" s="64"/>
      <c r="D5" s="65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x14ac:dyDescent="0.25">
      <c r="A6" s="27" t="s">
        <v>870</v>
      </c>
      <c r="B6" s="27"/>
    </row>
    <row r="7" spans="1:20" x14ac:dyDescent="0.25">
      <c r="B7" s="66"/>
      <c r="Q7" s="98" t="s">
        <v>137</v>
      </c>
    </row>
    <row r="8" spans="1:20" s="67" customFormat="1" ht="32.450000000000003" customHeight="1" x14ac:dyDescent="0.25">
      <c r="A8" s="755" t="s">
        <v>2</v>
      </c>
      <c r="B8" s="1092" t="s">
        <v>3</v>
      </c>
      <c r="C8" s="1090" t="s">
        <v>463</v>
      </c>
      <c r="D8" s="1090"/>
      <c r="E8" s="1090"/>
      <c r="F8" s="1090"/>
      <c r="G8" s="1090" t="s">
        <v>464</v>
      </c>
      <c r="H8" s="1090"/>
      <c r="I8" s="1090"/>
      <c r="J8" s="1090"/>
      <c r="K8" s="1090" t="s">
        <v>465</v>
      </c>
      <c r="L8" s="1090"/>
      <c r="M8" s="1090"/>
      <c r="N8" s="1090"/>
      <c r="O8" s="1090" t="s">
        <v>466</v>
      </c>
      <c r="P8" s="1090"/>
      <c r="Q8" s="1090"/>
      <c r="R8" s="1092"/>
      <c r="S8" s="1094" t="s">
        <v>160</v>
      </c>
    </row>
    <row r="9" spans="1:20" s="68" customFormat="1" ht="75" customHeight="1" x14ac:dyDescent="0.25">
      <c r="A9" s="755"/>
      <c r="B9" s="1093"/>
      <c r="C9" s="444" t="s">
        <v>157</v>
      </c>
      <c r="D9" s="458" t="s">
        <v>159</v>
      </c>
      <c r="E9" s="444" t="s">
        <v>136</v>
      </c>
      <c r="F9" s="458" t="s">
        <v>158</v>
      </c>
      <c r="G9" s="444" t="s">
        <v>248</v>
      </c>
      <c r="H9" s="458" t="s">
        <v>159</v>
      </c>
      <c r="I9" s="444" t="s">
        <v>136</v>
      </c>
      <c r="J9" s="458" t="s">
        <v>158</v>
      </c>
      <c r="K9" s="444" t="s">
        <v>248</v>
      </c>
      <c r="L9" s="458" t="s">
        <v>159</v>
      </c>
      <c r="M9" s="444" t="s">
        <v>136</v>
      </c>
      <c r="N9" s="458" t="s">
        <v>158</v>
      </c>
      <c r="O9" s="444" t="s">
        <v>248</v>
      </c>
      <c r="P9" s="458" t="s">
        <v>159</v>
      </c>
      <c r="Q9" s="444" t="s">
        <v>136</v>
      </c>
      <c r="R9" s="459" t="s">
        <v>158</v>
      </c>
      <c r="S9" s="1094"/>
    </row>
    <row r="10" spans="1:20" s="68" customFormat="1" ht="16.149999999999999" customHeight="1" x14ac:dyDescent="0.25">
      <c r="A10" s="3">
        <v>1</v>
      </c>
      <c r="B10" s="7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62">
        <v>13</v>
      </c>
      <c r="N10" s="62">
        <v>14</v>
      </c>
      <c r="O10" s="62">
        <v>15</v>
      </c>
      <c r="P10" s="62">
        <v>16</v>
      </c>
      <c r="Q10" s="62">
        <v>17</v>
      </c>
      <c r="R10" s="103">
        <v>18</v>
      </c>
      <c r="S10" s="110">
        <v>19</v>
      </c>
    </row>
    <row r="11" spans="1:20" s="68" customFormat="1" ht="18" customHeight="1" x14ac:dyDescent="0.25">
      <c r="A11" s="250">
        <v>1</v>
      </c>
      <c r="B11" s="252" t="s">
        <v>822</v>
      </c>
      <c r="C11" s="457">
        <v>1</v>
      </c>
      <c r="D11" s="457">
        <v>1</v>
      </c>
      <c r="E11" s="457">
        <v>2.87</v>
      </c>
      <c r="F11" s="710">
        <f>E11*D11</f>
        <v>2.87</v>
      </c>
      <c r="G11" s="457">
        <v>0</v>
      </c>
      <c r="H11" s="457">
        <v>0</v>
      </c>
      <c r="I11" s="457">
        <v>0</v>
      </c>
      <c r="J11" s="457">
        <f t="shared" ref="J11:J35" si="0">SUM(G11:I11)</f>
        <v>0</v>
      </c>
      <c r="K11" s="457">
        <v>0</v>
      </c>
      <c r="L11" s="457">
        <v>0</v>
      </c>
      <c r="M11" s="457">
        <v>0</v>
      </c>
      <c r="N11" s="457">
        <f t="shared" ref="N11:N35" si="1">SUM(K11:M11)</f>
        <v>0</v>
      </c>
      <c r="O11" s="457">
        <v>0</v>
      </c>
      <c r="P11" s="457">
        <v>0</v>
      </c>
      <c r="Q11" s="457">
        <v>0</v>
      </c>
      <c r="R11" s="457">
        <f t="shared" ref="R11:R34" si="2">SUM(O11:Q11)</f>
        <v>0</v>
      </c>
      <c r="S11" s="535">
        <f t="shared" ref="S11:S34" si="3">SUM(P11:R11)</f>
        <v>0</v>
      </c>
    </row>
    <row r="12" spans="1:20" s="68" customFormat="1" ht="18" customHeight="1" x14ac:dyDescent="0.25">
      <c r="A12" s="250">
        <v>2</v>
      </c>
      <c r="B12" s="252" t="s">
        <v>823</v>
      </c>
      <c r="C12" s="457">
        <v>35</v>
      </c>
      <c r="D12" s="457">
        <v>35</v>
      </c>
      <c r="E12" s="457">
        <v>2.87</v>
      </c>
      <c r="F12" s="710">
        <f t="shared" ref="F12:F35" si="4">E12*D12</f>
        <v>100.45</v>
      </c>
      <c r="G12" s="457">
        <v>0</v>
      </c>
      <c r="H12" s="457">
        <v>0</v>
      </c>
      <c r="I12" s="457">
        <v>0</v>
      </c>
      <c r="J12" s="457">
        <f t="shared" si="0"/>
        <v>0</v>
      </c>
      <c r="K12" s="457">
        <v>0</v>
      </c>
      <c r="L12" s="457">
        <v>0</v>
      </c>
      <c r="M12" s="457">
        <v>0</v>
      </c>
      <c r="N12" s="457">
        <f t="shared" si="1"/>
        <v>0</v>
      </c>
      <c r="O12" s="457">
        <v>0</v>
      </c>
      <c r="P12" s="457">
        <v>0</v>
      </c>
      <c r="Q12" s="457">
        <v>0</v>
      </c>
      <c r="R12" s="457">
        <f t="shared" si="2"/>
        <v>0</v>
      </c>
      <c r="S12" s="535">
        <f t="shared" si="3"/>
        <v>0</v>
      </c>
    </row>
    <row r="13" spans="1:20" s="68" customFormat="1" ht="18" customHeight="1" x14ac:dyDescent="0.25">
      <c r="A13" s="250">
        <v>3</v>
      </c>
      <c r="B13" s="252" t="s">
        <v>824</v>
      </c>
      <c r="C13" s="457">
        <v>14</v>
      </c>
      <c r="D13" s="457">
        <v>14</v>
      </c>
      <c r="E13" s="457">
        <v>2.87</v>
      </c>
      <c r="F13" s="710">
        <f t="shared" si="4"/>
        <v>40.18</v>
      </c>
      <c r="G13" s="457">
        <v>0</v>
      </c>
      <c r="H13" s="457">
        <v>0</v>
      </c>
      <c r="I13" s="457">
        <v>0</v>
      </c>
      <c r="J13" s="457">
        <f t="shared" si="0"/>
        <v>0</v>
      </c>
      <c r="K13" s="457">
        <v>0</v>
      </c>
      <c r="L13" s="457">
        <v>0</v>
      </c>
      <c r="M13" s="457">
        <v>0</v>
      </c>
      <c r="N13" s="457">
        <f t="shared" si="1"/>
        <v>0</v>
      </c>
      <c r="O13" s="457">
        <v>0</v>
      </c>
      <c r="P13" s="457">
        <v>0</v>
      </c>
      <c r="Q13" s="457">
        <v>0</v>
      </c>
      <c r="R13" s="457">
        <f t="shared" si="2"/>
        <v>0</v>
      </c>
      <c r="S13" s="535">
        <f t="shared" si="3"/>
        <v>0</v>
      </c>
    </row>
    <row r="14" spans="1:20" s="68" customFormat="1" ht="18" customHeight="1" x14ac:dyDescent="0.25">
      <c r="A14" s="250">
        <v>4</v>
      </c>
      <c r="B14" s="252" t="s">
        <v>825</v>
      </c>
      <c r="C14" s="457">
        <v>21</v>
      </c>
      <c r="D14" s="457">
        <v>21</v>
      </c>
      <c r="E14" s="457">
        <v>2.87</v>
      </c>
      <c r="F14" s="710">
        <f t="shared" si="4"/>
        <v>60.27</v>
      </c>
      <c r="G14" s="457">
        <v>0</v>
      </c>
      <c r="H14" s="457">
        <v>0</v>
      </c>
      <c r="I14" s="457">
        <v>0</v>
      </c>
      <c r="J14" s="457">
        <f t="shared" si="0"/>
        <v>0</v>
      </c>
      <c r="K14" s="457">
        <v>0</v>
      </c>
      <c r="L14" s="457">
        <v>0</v>
      </c>
      <c r="M14" s="457">
        <v>0</v>
      </c>
      <c r="N14" s="457">
        <f t="shared" si="1"/>
        <v>0</v>
      </c>
      <c r="O14" s="457">
        <v>0</v>
      </c>
      <c r="P14" s="457">
        <v>0</v>
      </c>
      <c r="Q14" s="457">
        <v>0</v>
      </c>
      <c r="R14" s="457">
        <f t="shared" si="2"/>
        <v>0</v>
      </c>
      <c r="S14" s="535">
        <f t="shared" si="3"/>
        <v>0</v>
      </c>
    </row>
    <row r="15" spans="1:20" s="68" customFormat="1" ht="18" customHeight="1" x14ac:dyDescent="0.25">
      <c r="A15" s="250">
        <v>5</v>
      </c>
      <c r="B15" s="252" t="s">
        <v>826</v>
      </c>
      <c r="C15" s="457">
        <v>10</v>
      </c>
      <c r="D15" s="457">
        <v>10</v>
      </c>
      <c r="E15" s="457">
        <v>2.87</v>
      </c>
      <c r="F15" s="710">
        <f t="shared" si="4"/>
        <v>28.700000000000003</v>
      </c>
      <c r="G15" s="457">
        <v>0</v>
      </c>
      <c r="H15" s="457">
        <v>0</v>
      </c>
      <c r="I15" s="457">
        <v>0</v>
      </c>
      <c r="J15" s="457">
        <f t="shared" si="0"/>
        <v>0</v>
      </c>
      <c r="K15" s="457">
        <v>0</v>
      </c>
      <c r="L15" s="457">
        <v>0</v>
      </c>
      <c r="M15" s="457">
        <v>0</v>
      </c>
      <c r="N15" s="457">
        <f t="shared" si="1"/>
        <v>0</v>
      </c>
      <c r="O15" s="457">
        <v>0</v>
      </c>
      <c r="P15" s="457">
        <v>0</v>
      </c>
      <c r="Q15" s="457">
        <v>0</v>
      </c>
      <c r="R15" s="457">
        <f t="shared" si="2"/>
        <v>0</v>
      </c>
      <c r="S15" s="535">
        <f t="shared" si="3"/>
        <v>0</v>
      </c>
    </row>
    <row r="16" spans="1:20" s="68" customFormat="1" ht="18" customHeight="1" x14ac:dyDescent="0.25">
      <c r="A16" s="250">
        <v>6</v>
      </c>
      <c r="B16" s="252" t="s">
        <v>827</v>
      </c>
      <c r="C16" s="457">
        <v>8</v>
      </c>
      <c r="D16" s="457">
        <v>8</v>
      </c>
      <c r="E16" s="457">
        <v>2.87</v>
      </c>
      <c r="F16" s="710">
        <f t="shared" si="4"/>
        <v>22.96</v>
      </c>
      <c r="G16" s="457">
        <v>0</v>
      </c>
      <c r="H16" s="457">
        <v>0</v>
      </c>
      <c r="I16" s="457">
        <v>0</v>
      </c>
      <c r="J16" s="457">
        <f t="shared" si="0"/>
        <v>0</v>
      </c>
      <c r="K16" s="457">
        <v>0</v>
      </c>
      <c r="L16" s="457">
        <v>0</v>
      </c>
      <c r="M16" s="457">
        <v>0</v>
      </c>
      <c r="N16" s="457">
        <f t="shared" si="1"/>
        <v>0</v>
      </c>
      <c r="O16" s="457">
        <v>0</v>
      </c>
      <c r="P16" s="457">
        <v>0</v>
      </c>
      <c r="Q16" s="457">
        <v>0</v>
      </c>
      <c r="R16" s="457">
        <f t="shared" si="2"/>
        <v>0</v>
      </c>
      <c r="S16" s="535">
        <f t="shared" si="3"/>
        <v>0</v>
      </c>
    </row>
    <row r="17" spans="1:45" s="68" customFormat="1" ht="18" customHeight="1" x14ac:dyDescent="0.25">
      <c r="A17" s="250">
        <v>7</v>
      </c>
      <c r="B17" s="252" t="s">
        <v>828</v>
      </c>
      <c r="C17" s="457">
        <v>7</v>
      </c>
      <c r="D17" s="457">
        <v>7</v>
      </c>
      <c r="E17" s="457">
        <v>2.87</v>
      </c>
      <c r="F17" s="710">
        <f t="shared" si="4"/>
        <v>20.09</v>
      </c>
      <c r="G17" s="457">
        <v>0</v>
      </c>
      <c r="H17" s="457">
        <v>0</v>
      </c>
      <c r="I17" s="457">
        <v>0</v>
      </c>
      <c r="J17" s="457">
        <f t="shared" si="0"/>
        <v>0</v>
      </c>
      <c r="K17" s="457">
        <v>0</v>
      </c>
      <c r="L17" s="457">
        <v>0</v>
      </c>
      <c r="M17" s="457">
        <v>0</v>
      </c>
      <c r="N17" s="457">
        <f t="shared" si="1"/>
        <v>0</v>
      </c>
      <c r="O17" s="457">
        <v>0</v>
      </c>
      <c r="P17" s="457">
        <v>0</v>
      </c>
      <c r="Q17" s="457">
        <v>0</v>
      </c>
      <c r="R17" s="457">
        <f t="shared" si="2"/>
        <v>0</v>
      </c>
      <c r="S17" s="535">
        <f t="shared" si="3"/>
        <v>0</v>
      </c>
    </row>
    <row r="18" spans="1:45" ht="18" customHeight="1" x14ac:dyDescent="0.25">
      <c r="A18" s="250">
        <v>8</v>
      </c>
      <c r="B18" s="252" t="s">
        <v>829</v>
      </c>
      <c r="C18" s="457">
        <v>9</v>
      </c>
      <c r="D18" s="457">
        <v>9</v>
      </c>
      <c r="E18" s="457">
        <v>2.87</v>
      </c>
      <c r="F18" s="710">
        <f t="shared" si="4"/>
        <v>25.830000000000002</v>
      </c>
      <c r="G18" s="457">
        <v>0</v>
      </c>
      <c r="H18" s="457">
        <v>0</v>
      </c>
      <c r="I18" s="457">
        <v>0</v>
      </c>
      <c r="J18" s="457">
        <f t="shared" si="0"/>
        <v>0</v>
      </c>
      <c r="K18" s="457">
        <v>0</v>
      </c>
      <c r="L18" s="457">
        <v>0</v>
      </c>
      <c r="M18" s="457">
        <v>0</v>
      </c>
      <c r="N18" s="457">
        <f t="shared" si="1"/>
        <v>0</v>
      </c>
      <c r="O18" s="457">
        <v>0</v>
      </c>
      <c r="P18" s="457">
        <v>0</v>
      </c>
      <c r="Q18" s="457">
        <v>0</v>
      </c>
      <c r="R18" s="457">
        <f t="shared" si="2"/>
        <v>0</v>
      </c>
      <c r="S18" s="535">
        <f t="shared" si="3"/>
        <v>0</v>
      </c>
    </row>
    <row r="19" spans="1:45" ht="18" customHeight="1" x14ac:dyDescent="0.25">
      <c r="A19" s="250">
        <v>9</v>
      </c>
      <c r="B19" s="252" t="s">
        <v>830</v>
      </c>
      <c r="C19" s="457">
        <v>8</v>
      </c>
      <c r="D19" s="457">
        <v>8</v>
      </c>
      <c r="E19" s="457">
        <v>2.87</v>
      </c>
      <c r="F19" s="710">
        <f t="shared" si="4"/>
        <v>22.96</v>
      </c>
      <c r="G19" s="457">
        <v>0</v>
      </c>
      <c r="H19" s="457">
        <v>0</v>
      </c>
      <c r="I19" s="457">
        <v>0</v>
      </c>
      <c r="J19" s="457">
        <f t="shared" si="0"/>
        <v>0</v>
      </c>
      <c r="K19" s="457">
        <v>0</v>
      </c>
      <c r="L19" s="457">
        <v>0</v>
      </c>
      <c r="M19" s="457">
        <v>0</v>
      </c>
      <c r="N19" s="457">
        <f t="shared" si="1"/>
        <v>0</v>
      </c>
      <c r="O19" s="457">
        <v>0</v>
      </c>
      <c r="P19" s="457">
        <v>0</v>
      </c>
      <c r="Q19" s="457">
        <v>0</v>
      </c>
      <c r="R19" s="457">
        <f t="shared" si="2"/>
        <v>0</v>
      </c>
      <c r="S19" s="535">
        <f t="shared" si="3"/>
        <v>0</v>
      </c>
    </row>
    <row r="20" spans="1:45" ht="18" customHeight="1" x14ac:dyDescent="0.25">
      <c r="A20" s="250">
        <v>10</v>
      </c>
      <c r="B20" s="252" t="s">
        <v>831</v>
      </c>
      <c r="C20" s="457">
        <v>0</v>
      </c>
      <c r="D20" s="457">
        <v>0</v>
      </c>
      <c r="E20" s="457">
        <v>2.87</v>
      </c>
      <c r="F20" s="710">
        <f t="shared" si="4"/>
        <v>0</v>
      </c>
      <c r="G20" s="457">
        <v>0</v>
      </c>
      <c r="H20" s="457">
        <v>0</v>
      </c>
      <c r="I20" s="457">
        <v>0</v>
      </c>
      <c r="J20" s="457">
        <f t="shared" si="0"/>
        <v>0</v>
      </c>
      <c r="K20" s="457">
        <v>0</v>
      </c>
      <c r="L20" s="457">
        <v>0</v>
      </c>
      <c r="M20" s="457">
        <v>0</v>
      </c>
      <c r="N20" s="457">
        <f t="shared" si="1"/>
        <v>0</v>
      </c>
      <c r="O20" s="457">
        <v>0</v>
      </c>
      <c r="P20" s="457">
        <v>0</v>
      </c>
      <c r="Q20" s="457">
        <v>0</v>
      </c>
      <c r="R20" s="457">
        <f t="shared" si="2"/>
        <v>0</v>
      </c>
      <c r="S20" s="535">
        <f t="shared" si="3"/>
        <v>0</v>
      </c>
    </row>
    <row r="21" spans="1:45" ht="18" customHeight="1" x14ac:dyDescent="0.25">
      <c r="A21" s="250">
        <v>11</v>
      </c>
      <c r="B21" s="252" t="s">
        <v>832</v>
      </c>
      <c r="C21" s="457">
        <v>8</v>
      </c>
      <c r="D21" s="457">
        <v>8</v>
      </c>
      <c r="E21" s="457">
        <v>2.87</v>
      </c>
      <c r="F21" s="710">
        <f t="shared" si="4"/>
        <v>22.96</v>
      </c>
      <c r="G21" s="457">
        <v>0</v>
      </c>
      <c r="H21" s="457">
        <v>0</v>
      </c>
      <c r="I21" s="457">
        <v>0</v>
      </c>
      <c r="J21" s="457">
        <f t="shared" si="0"/>
        <v>0</v>
      </c>
      <c r="K21" s="457">
        <v>0</v>
      </c>
      <c r="L21" s="457">
        <v>0</v>
      </c>
      <c r="M21" s="457">
        <v>0</v>
      </c>
      <c r="N21" s="457">
        <f t="shared" si="1"/>
        <v>0</v>
      </c>
      <c r="O21" s="457">
        <v>0</v>
      </c>
      <c r="P21" s="457">
        <v>0</v>
      </c>
      <c r="Q21" s="457">
        <v>0</v>
      </c>
      <c r="R21" s="457">
        <f t="shared" si="2"/>
        <v>0</v>
      </c>
      <c r="S21" s="535">
        <f t="shared" si="3"/>
        <v>0</v>
      </c>
    </row>
    <row r="22" spans="1:45" s="69" customFormat="1" ht="18" customHeight="1" x14ac:dyDescent="0.25">
      <c r="A22" s="250">
        <v>12</v>
      </c>
      <c r="B22" s="252" t="s">
        <v>833</v>
      </c>
      <c r="C22" s="457">
        <v>0</v>
      </c>
      <c r="D22" s="457">
        <v>0</v>
      </c>
      <c r="E22" s="457">
        <v>2.87</v>
      </c>
      <c r="F22" s="710">
        <f t="shared" si="4"/>
        <v>0</v>
      </c>
      <c r="G22" s="457">
        <v>0</v>
      </c>
      <c r="H22" s="457">
        <v>0</v>
      </c>
      <c r="I22" s="457">
        <v>0</v>
      </c>
      <c r="J22" s="457">
        <f t="shared" si="0"/>
        <v>0</v>
      </c>
      <c r="K22" s="457">
        <v>0</v>
      </c>
      <c r="L22" s="457">
        <v>0</v>
      </c>
      <c r="M22" s="457">
        <v>0</v>
      </c>
      <c r="N22" s="457">
        <f t="shared" si="1"/>
        <v>0</v>
      </c>
      <c r="O22" s="457">
        <v>0</v>
      </c>
      <c r="P22" s="457">
        <v>0</v>
      </c>
      <c r="Q22" s="457">
        <v>0</v>
      </c>
      <c r="R22" s="457">
        <f t="shared" si="2"/>
        <v>0</v>
      </c>
      <c r="S22" s="535">
        <f t="shared" si="3"/>
        <v>0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ht="18" customHeight="1" x14ac:dyDescent="0.25">
      <c r="A23" s="250">
        <v>13</v>
      </c>
      <c r="B23" s="252" t="s">
        <v>834</v>
      </c>
      <c r="C23" s="457">
        <v>25</v>
      </c>
      <c r="D23" s="457">
        <v>25</v>
      </c>
      <c r="E23" s="457">
        <v>2.87</v>
      </c>
      <c r="F23" s="710">
        <f t="shared" si="4"/>
        <v>71.75</v>
      </c>
      <c r="G23" s="457">
        <v>0</v>
      </c>
      <c r="H23" s="457">
        <v>0</v>
      </c>
      <c r="I23" s="457">
        <v>0</v>
      </c>
      <c r="J23" s="457">
        <f t="shared" si="0"/>
        <v>0</v>
      </c>
      <c r="K23" s="457">
        <v>0</v>
      </c>
      <c r="L23" s="457">
        <v>0</v>
      </c>
      <c r="M23" s="457">
        <v>0</v>
      </c>
      <c r="N23" s="457">
        <f t="shared" si="1"/>
        <v>0</v>
      </c>
      <c r="O23" s="457">
        <v>0</v>
      </c>
      <c r="P23" s="457">
        <v>0</v>
      </c>
      <c r="Q23" s="457">
        <v>0</v>
      </c>
      <c r="R23" s="457">
        <f t="shared" si="2"/>
        <v>0</v>
      </c>
      <c r="S23" s="535">
        <f t="shared" si="3"/>
        <v>0</v>
      </c>
    </row>
    <row r="24" spans="1:45" ht="18" customHeight="1" x14ac:dyDescent="0.25">
      <c r="A24" s="250">
        <v>14</v>
      </c>
      <c r="B24" s="252" t="s">
        <v>835</v>
      </c>
      <c r="C24" s="457">
        <v>11</v>
      </c>
      <c r="D24" s="457">
        <v>11</v>
      </c>
      <c r="E24" s="457">
        <v>2.87</v>
      </c>
      <c r="F24" s="710">
        <f t="shared" si="4"/>
        <v>31.57</v>
      </c>
      <c r="G24" s="457">
        <v>0</v>
      </c>
      <c r="H24" s="457">
        <v>0</v>
      </c>
      <c r="I24" s="457">
        <v>0</v>
      </c>
      <c r="J24" s="457">
        <f t="shared" si="0"/>
        <v>0</v>
      </c>
      <c r="K24" s="457">
        <v>0</v>
      </c>
      <c r="L24" s="457">
        <v>0</v>
      </c>
      <c r="M24" s="457">
        <v>0</v>
      </c>
      <c r="N24" s="457">
        <f t="shared" si="1"/>
        <v>0</v>
      </c>
      <c r="O24" s="457">
        <v>0</v>
      </c>
      <c r="P24" s="457">
        <v>0</v>
      </c>
      <c r="Q24" s="457">
        <v>0</v>
      </c>
      <c r="R24" s="457">
        <f t="shared" si="2"/>
        <v>0</v>
      </c>
      <c r="S24" s="535">
        <f t="shared" si="3"/>
        <v>0</v>
      </c>
    </row>
    <row r="25" spans="1:45" ht="18" customHeight="1" x14ac:dyDescent="0.25">
      <c r="A25" s="250">
        <v>15</v>
      </c>
      <c r="B25" s="252" t="s">
        <v>836</v>
      </c>
      <c r="C25" s="457">
        <v>25</v>
      </c>
      <c r="D25" s="457">
        <v>25</v>
      </c>
      <c r="E25" s="457">
        <v>2.87</v>
      </c>
      <c r="F25" s="710">
        <f t="shared" si="4"/>
        <v>71.75</v>
      </c>
      <c r="G25" s="457">
        <v>0</v>
      </c>
      <c r="H25" s="457">
        <v>0</v>
      </c>
      <c r="I25" s="457">
        <v>0</v>
      </c>
      <c r="J25" s="457">
        <f t="shared" si="0"/>
        <v>0</v>
      </c>
      <c r="K25" s="457">
        <v>0</v>
      </c>
      <c r="L25" s="457">
        <v>0</v>
      </c>
      <c r="M25" s="457">
        <v>0</v>
      </c>
      <c r="N25" s="457">
        <f t="shared" si="1"/>
        <v>0</v>
      </c>
      <c r="O25" s="457">
        <v>0</v>
      </c>
      <c r="P25" s="457">
        <v>0</v>
      </c>
      <c r="Q25" s="457">
        <v>0</v>
      </c>
      <c r="R25" s="457">
        <f t="shared" si="2"/>
        <v>0</v>
      </c>
      <c r="S25" s="535">
        <f t="shared" si="3"/>
        <v>0</v>
      </c>
    </row>
    <row r="26" spans="1:45" ht="18" customHeight="1" x14ac:dyDescent="0.25">
      <c r="A26" s="250">
        <v>16</v>
      </c>
      <c r="B26" s="252" t="s">
        <v>837</v>
      </c>
      <c r="C26" s="457">
        <v>22</v>
      </c>
      <c r="D26" s="457">
        <v>22</v>
      </c>
      <c r="E26" s="457">
        <v>2.87</v>
      </c>
      <c r="F26" s="710">
        <f t="shared" si="4"/>
        <v>63.14</v>
      </c>
      <c r="G26" s="457">
        <v>0</v>
      </c>
      <c r="H26" s="457">
        <v>0</v>
      </c>
      <c r="I26" s="457">
        <v>0</v>
      </c>
      <c r="J26" s="457">
        <f t="shared" si="0"/>
        <v>0</v>
      </c>
      <c r="K26" s="457">
        <v>0</v>
      </c>
      <c r="L26" s="457">
        <v>0</v>
      </c>
      <c r="M26" s="457">
        <v>0</v>
      </c>
      <c r="N26" s="457">
        <f t="shared" si="1"/>
        <v>0</v>
      </c>
      <c r="O26" s="457">
        <v>0</v>
      </c>
      <c r="P26" s="457">
        <v>0</v>
      </c>
      <c r="Q26" s="457">
        <v>0</v>
      </c>
      <c r="R26" s="457">
        <f t="shared" si="2"/>
        <v>0</v>
      </c>
      <c r="S26" s="535">
        <f t="shared" si="3"/>
        <v>0</v>
      </c>
    </row>
    <row r="27" spans="1:45" ht="18" customHeight="1" x14ac:dyDescent="0.25">
      <c r="A27" s="250">
        <v>17</v>
      </c>
      <c r="B27" s="252" t="s">
        <v>838</v>
      </c>
      <c r="C27" s="457">
        <v>0</v>
      </c>
      <c r="D27" s="457">
        <v>0</v>
      </c>
      <c r="E27" s="457">
        <v>2.87</v>
      </c>
      <c r="F27" s="710">
        <f t="shared" si="4"/>
        <v>0</v>
      </c>
      <c r="G27" s="457">
        <v>0</v>
      </c>
      <c r="H27" s="457">
        <v>0</v>
      </c>
      <c r="I27" s="457">
        <v>0</v>
      </c>
      <c r="J27" s="457">
        <f t="shared" si="0"/>
        <v>0</v>
      </c>
      <c r="K27" s="457">
        <v>0</v>
      </c>
      <c r="L27" s="457">
        <v>0</v>
      </c>
      <c r="M27" s="457">
        <v>0</v>
      </c>
      <c r="N27" s="457">
        <f t="shared" si="1"/>
        <v>0</v>
      </c>
      <c r="O27" s="457">
        <v>0</v>
      </c>
      <c r="P27" s="457">
        <v>0</v>
      </c>
      <c r="Q27" s="457">
        <v>0</v>
      </c>
      <c r="R27" s="457">
        <f t="shared" si="2"/>
        <v>0</v>
      </c>
      <c r="S27" s="535">
        <f t="shared" si="3"/>
        <v>0</v>
      </c>
    </row>
    <row r="28" spans="1:45" ht="18" customHeight="1" x14ac:dyDescent="0.25">
      <c r="A28" s="250">
        <v>18</v>
      </c>
      <c r="B28" s="252" t="s">
        <v>839</v>
      </c>
      <c r="C28" s="457">
        <v>25</v>
      </c>
      <c r="D28" s="457">
        <v>25</v>
      </c>
      <c r="E28" s="457">
        <v>2.87</v>
      </c>
      <c r="F28" s="710">
        <f t="shared" si="4"/>
        <v>71.75</v>
      </c>
      <c r="G28" s="457">
        <v>0</v>
      </c>
      <c r="H28" s="457">
        <v>0</v>
      </c>
      <c r="I28" s="457">
        <v>0</v>
      </c>
      <c r="J28" s="457">
        <f t="shared" si="0"/>
        <v>0</v>
      </c>
      <c r="K28" s="457">
        <v>0</v>
      </c>
      <c r="L28" s="457">
        <v>0</v>
      </c>
      <c r="M28" s="457">
        <v>0</v>
      </c>
      <c r="N28" s="457">
        <f t="shared" si="1"/>
        <v>0</v>
      </c>
      <c r="O28" s="457">
        <v>0</v>
      </c>
      <c r="P28" s="457">
        <v>0</v>
      </c>
      <c r="Q28" s="457">
        <v>0</v>
      </c>
      <c r="R28" s="457">
        <f t="shared" si="2"/>
        <v>0</v>
      </c>
      <c r="S28" s="535">
        <f t="shared" si="3"/>
        <v>0</v>
      </c>
    </row>
    <row r="29" spans="1:45" ht="18" customHeight="1" x14ac:dyDescent="0.25">
      <c r="A29" s="250">
        <v>19</v>
      </c>
      <c r="B29" s="252" t="s">
        <v>840</v>
      </c>
      <c r="C29" s="457">
        <v>30</v>
      </c>
      <c r="D29" s="457">
        <v>30</v>
      </c>
      <c r="E29" s="457">
        <v>2.87</v>
      </c>
      <c r="F29" s="710">
        <f t="shared" si="4"/>
        <v>86.100000000000009</v>
      </c>
      <c r="G29" s="457">
        <v>0</v>
      </c>
      <c r="H29" s="457">
        <v>0</v>
      </c>
      <c r="I29" s="457">
        <v>0</v>
      </c>
      <c r="J29" s="457">
        <f t="shared" si="0"/>
        <v>0</v>
      </c>
      <c r="K29" s="457">
        <v>0</v>
      </c>
      <c r="L29" s="457">
        <v>0</v>
      </c>
      <c r="M29" s="457">
        <v>0</v>
      </c>
      <c r="N29" s="457">
        <f t="shared" si="1"/>
        <v>0</v>
      </c>
      <c r="O29" s="457">
        <v>0</v>
      </c>
      <c r="P29" s="457">
        <v>0</v>
      </c>
      <c r="Q29" s="457">
        <v>0</v>
      </c>
      <c r="R29" s="457">
        <f t="shared" si="2"/>
        <v>0</v>
      </c>
      <c r="S29" s="535">
        <f t="shared" si="3"/>
        <v>0</v>
      </c>
    </row>
    <row r="30" spans="1:45" ht="18" customHeight="1" x14ac:dyDescent="0.25">
      <c r="A30" s="250">
        <v>20</v>
      </c>
      <c r="B30" s="252" t="s">
        <v>841</v>
      </c>
      <c r="C30" s="457">
        <v>9</v>
      </c>
      <c r="D30" s="457">
        <v>9</v>
      </c>
      <c r="E30" s="457">
        <v>2.87</v>
      </c>
      <c r="F30" s="710">
        <f t="shared" si="4"/>
        <v>25.830000000000002</v>
      </c>
      <c r="G30" s="457">
        <v>0</v>
      </c>
      <c r="H30" s="457">
        <v>0</v>
      </c>
      <c r="I30" s="457">
        <v>0</v>
      </c>
      <c r="J30" s="457">
        <f t="shared" si="0"/>
        <v>0</v>
      </c>
      <c r="K30" s="457">
        <v>0</v>
      </c>
      <c r="L30" s="457">
        <v>0</v>
      </c>
      <c r="M30" s="457">
        <v>0</v>
      </c>
      <c r="N30" s="457">
        <f t="shared" si="1"/>
        <v>0</v>
      </c>
      <c r="O30" s="457">
        <v>0</v>
      </c>
      <c r="P30" s="457">
        <v>0</v>
      </c>
      <c r="Q30" s="457">
        <v>0</v>
      </c>
      <c r="R30" s="457">
        <f t="shared" si="2"/>
        <v>0</v>
      </c>
      <c r="S30" s="535">
        <f t="shared" si="3"/>
        <v>0</v>
      </c>
    </row>
    <row r="31" spans="1:45" ht="18" customHeight="1" x14ac:dyDescent="0.25">
      <c r="A31" s="250">
        <v>21</v>
      </c>
      <c r="B31" s="252" t="s">
        <v>842</v>
      </c>
      <c r="C31" s="457">
        <v>0</v>
      </c>
      <c r="D31" s="457">
        <v>0</v>
      </c>
      <c r="E31" s="457">
        <v>2.87</v>
      </c>
      <c r="F31" s="710">
        <f t="shared" si="4"/>
        <v>0</v>
      </c>
      <c r="G31" s="457">
        <v>0</v>
      </c>
      <c r="H31" s="457">
        <v>0</v>
      </c>
      <c r="I31" s="457">
        <v>0</v>
      </c>
      <c r="J31" s="457">
        <f t="shared" si="0"/>
        <v>0</v>
      </c>
      <c r="K31" s="457">
        <v>0</v>
      </c>
      <c r="L31" s="457">
        <v>0</v>
      </c>
      <c r="M31" s="457">
        <v>0</v>
      </c>
      <c r="N31" s="457">
        <f t="shared" si="1"/>
        <v>0</v>
      </c>
      <c r="O31" s="457">
        <v>0</v>
      </c>
      <c r="P31" s="457">
        <v>0</v>
      </c>
      <c r="Q31" s="457">
        <v>0</v>
      </c>
      <c r="R31" s="457">
        <f t="shared" si="2"/>
        <v>0</v>
      </c>
      <c r="S31" s="535">
        <f t="shared" si="3"/>
        <v>0</v>
      </c>
    </row>
    <row r="32" spans="1:45" ht="18" customHeight="1" x14ac:dyDescent="0.25">
      <c r="A32" s="250">
        <v>22</v>
      </c>
      <c r="B32" s="252" t="s">
        <v>843</v>
      </c>
      <c r="C32" s="457">
        <v>0</v>
      </c>
      <c r="D32" s="457">
        <v>0</v>
      </c>
      <c r="E32" s="457">
        <v>2.87</v>
      </c>
      <c r="F32" s="710">
        <f t="shared" si="4"/>
        <v>0</v>
      </c>
      <c r="G32" s="457">
        <v>0</v>
      </c>
      <c r="H32" s="457">
        <v>0</v>
      </c>
      <c r="I32" s="457">
        <v>0</v>
      </c>
      <c r="J32" s="457">
        <f t="shared" si="0"/>
        <v>0</v>
      </c>
      <c r="K32" s="457">
        <v>0</v>
      </c>
      <c r="L32" s="457">
        <v>0</v>
      </c>
      <c r="M32" s="457">
        <v>0</v>
      </c>
      <c r="N32" s="457">
        <f t="shared" si="1"/>
        <v>0</v>
      </c>
      <c r="O32" s="457">
        <v>0</v>
      </c>
      <c r="P32" s="457">
        <v>0</v>
      </c>
      <c r="Q32" s="457">
        <v>0</v>
      </c>
      <c r="R32" s="457">
        <f t="shared" si="2"/>
        <v>0</v>
      </c>
      <c r="S32" s="535">
        <f t="shared" si="3"/>
        <v>0</v>
      </c>
    </row>
    <row r="33" spans="1:19" ht="18" customHeight="1" x14ac:dyDescent="0.25">
      <c r="A33" s="250">
        <v>23</v>
      </c>
      <c r="B33" s="252" t="s">
        <v>844</v>
      </c>
      <c r="C33" s="457">
        <v>0</v>
      </c>
      <c r="D33" s="457">
        <v>0</v>
      </c>
      <c r="E33" s="457">
        <v>2.87</v>
      </c>
      <c r="F33" s="710">
        <f t="shared" si="4"/>
        <v>0</v>
      </c>
      <c r="G33" s="457">
        <v>0</v>
      </c>
      <c r="H33" s="457">
        <v>0</v>
      </c>
      <c r="I33" s="457">
        <v>0</v>
      </c>
      <c r="J33" s="457">
        <f t="shared" si="0"/>
        <v>0</v>
      </c>
      <c r="K33" s="457">
        <v>0</v>
      </c>
      <c r="L33" s="457">
        <v>0</v>
      </c>
      <c r="M33" s="457">
        <v>0</v>
      </c>
      <c r="N33" s="457">
        <f t="shared" si="1"/>
        <v>0</v>
      </c>
      <c r="O33" s="457">
        <v>0</v>
      </c>
      <c r="P33" s="457">
        <v>0</v>
      </c>
      <c r="Q33" s="457">
        <v>0</v>
      </c>
      <c r="R33" s="457">
        <f t="shared" si="2"/>
        <v>0</v>
      </c>
      <c r="S33" s="535">
        <f t="shared" si="3"/>
        <v>0</v>
      </c>
    </row>
    <row r="34" spans="1:19" ht="18" customHeight="1" x14ac:dyDescent="0.25">
      <c r="A34" s="253">
        <v>24</v>
      </c>
      <c r="B34" s="252" t="s">
        <v>845</v>
      </c>
      <c r="C34" s="457">
        <v>0</v>
      </c>
      <c r="D34" s="457">
        <v>0</v>
      </c>
      <c r="E34" s="457">
        <v>2.87</v>
      </c>
      <c r="F34" s="710">
        <f t="shared" si="4"/>
        <v>0</v>
      </c>
      <c r="G34" s="457">
        <v>0</v>
      </c>
      <c r="H34" s="457">
        <v>0</v>
      </c>
      <c r="I34" s="457">
        <v>0</v>
      </c>
      <c r="J34" s="457">
        <f t="shared" si="0"/>
        <v>0</v>
      </c>
      <c r="K34" s="457">
        <v>0</v>
      </c>
      <c r="L34" s="457">
        <v>0</v>
      </c>
      <c r="M34" s="457">
        <v>0</v>
      </c>
      <c r="N34" s="457">
        <f t="shared" si="1"/>
        <v>0</v>
      </c>
      <c r="O34" s="457">
        <v>0</v>
      </c>
      <c r="P34" s="457">
        <v>0</v>
      </c>
      <c r="Q34" s="457">
        <v>0</v>
      </c>
      <c r="R34" s="457">
        <f t="shared" si="2"/>
        <v>0</v>
      </c>
      <c r="S34" s="535">
        <f t="shared" si="3"/>
        <v>0</v>
      </c>
    </row>
    <row r="35" spans="1:19" ht="18" customHeight="1" x14ac:dyDescent="0.25">
      <c r="A35" s="822" t="s">
        <v>16</v>
      </c>
      <c r="B35" s="823"/>
      <c r="C35" s="535">
        <f t="shared" ref="C35:I35" si="5">SUM(C11:C34)</f>
        <v>268</v>
      </c>
      <c r="D35" s="535">
        <f t="shared" si="5"/>
        <v>268</v>
      </c>
      <c r="E35" s="535">
        <v>2.87</v>
      </c>
      <c r="F35" s="711">
        <f t="shared" si="4"/>
        <v>769.16000000000008</v>
      </c>
      <c r="G35" s="535">
        <f t="shared" si="5"/>
        <v>0</v>
      </c>
      <c r="H35" s="535">
        <f t="shared" si="5"/>
        <v>0</v>
      </c>
      <c r="I35" s="535">
        <f t="shared" si="5"/>
        <v>0</v>
      </c>
      <c r="J35" s="535">
        <f t="shared" si="0"/>
        <v>0</v>
      </c>
      <c r="K35" s="535">
        <f>SUM(K11:K34)</f>
        <v>0</v>
      </c>
      <c r="L35" s="535">
        <f>SUM(L11:L34)</f>
        <v>0</v>
      </c>
      <c r="M35" s="535">
        <f>SUM(M11:M34)</f>
        <v>0</v>
      </c>
      <c r="N35" s="535">
        <f t="shared" si="1"/>
        <v>0</v>
      </c>
      <c r="O35" s="535">
        <f>SUM(O11:O34)</f>
        <v>0</v>
      </c>
      <c r="P35" s="535">
        <f>SUM(P11:P34)</f>
        <v>0</v>
      </c>
      <c r="Q35" s="535">
        <f>SUM(Q11:Q34)</f>
        <v>0</v>
      </c>
      <c r="R35" s="535">
        <f>SUM(O35:Q35)</f>
        <v>0</v>
      </c>
      <c r="S35" s="535">
        <f>SUM(S11:S34)</f>
        <v>0</v>
      </c>
    </row>
    <row r="36" spans="1:19" x14ac:dyDescent="0.25">
      <c r="A36" s="220" t="s">
        <v>501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x14ac:dyDescent="0.25">
      <c r="A37" s="22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x14ac:dyDescent="0.25">
      <c r="A38" s="22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s="11" customFormat="1" ht="12.75" x14ac:dyDescent="0.2">
      <c r="A39" s="10"/>
      <c r="B39" s="666"/>
      <c r="C39" s="666"/>
      <c r="D39" s="666"/>
      <c r="E39" s="666"/>
      <c r="F39" s="666"/>
      <c r="G39" s="10"/>
      <c r="H39" s="10"/>
      <c r="I39" s="666"/>
      <c r="J39" s="666"/>
      <c r="K39" s="10"/>
      <c r="L39" s="10"/>
      <c r="M39" s="10"/>
      <c r="N39" s="10"/>
      <c r="O39" s="10"/>
      <c r="P39" s="10"/>
      <c r="Q39" s="10"/>
      <c r="R39" s="651"/>
      <c r="S39" s="651"/>
    </row>
    <row r="40" spans="1:19" s="11" customFormat="1" ht="12.75" customHeight="1" x14ac:dyDescent="0.2">
      <c r="A40" s="10" t="s">
        <v>1114</v>
      </c>
      <c r="B40" s="666"/>
      <c r="C40" s="666"/>
      <c r="D40" s="666"/>
      <c r="E40" s="666"/>
      <c r="F40" s="666"/>
      <c r="G40" s="936" t="s">
        <v>1120</v>
      </c>
      <c r="H40" s="936"/>
      <c r="I40" s="936"/>
      <c r="J40" s="936"/>
      <c r="K40" s="27"/>
      <c r="L40" s="27"/>
      <c r="M40" s="27"/>
      <c r="N40" s="27"/>
      <c r="O40" s="832" t="s">
        <v>1116</v>
      </c>
      <c r="P40" s="832"/>
      <c r="Q40" s="832"/>
      <c r="R40" s="832"/>
      <c r="S40" s="832"/>
    </row>
    <row r="41" spans="1:19" s="11" customFormat="1" ht="12.75" customHeight="1" x14ac:dyDescent="0.2">
      <c r="A41" s="666"/>
      <c r="B41" s="666"/>
      <c r="C41" s="666"/>
      <c r="D41" s="666"/>
      <c r="E41" s="666"/>
      <c r="F41" s="666"/>
      <c r="G41" s="936" t="s">
        <v>1121</v>
      </c>
      <c r="H41" s="936"/>
      <c r="I41" s="936"/>
      <c r="J41" s="936"/>
      <c r="K41" s="27"/>
      <c r="L41" s="27"/>
      <c r="M41" s="27"/>
      <c r="N41" s="27"/>
      <c r="O41" s="832" t="s">
        <v>1115</v>
      </c>
      <c r="P41" s="832"/>
      <c r="Q41" s="832"/>
      <c r="R41" s="832"/>
      <c r="S41" s="832"/>
    </row>
    <row r="42" spans="1:19" s="11" customFormat="1" ht="12.75" x14ac:dyDescent="0.2">
      <c r="A42" s="10"/>
      <c r="B42" s="10"/>
      <c r="C42" s="666"/>
      <c r="D42" s="666"/>
      <c r="E42" s="666"/>
      <c r="F42" s="666"/>
      <c r="G42" s="936" t="s">
        <v>1122</v>
      </c>
      <c r="H42" s="936"/>
      <c r="I42" s="936"/>
      <c r="J42" s="936"/>
      <c r="K42" s="10"/>
      <c r="L42" s="10"/>
      <c r="M42" s="10"/>
      <c r="N42" s="10"/>
      <c r="O42" s="10"/>
      <c r="P42" s="10"/>
      <c r="Q42" s="27"/>
      <c r="R42" s="27"/>
      <c r="S42" s="27"/>
    </row>
  </sheetData>
  <mergeCells count="16">
    <mergeCell ref="G42:J42"/>
    <mergeCell ref="O40:S40"/>
    <mergeCell ref="O41:S41"/>
    <mergeCell ref="S8:S9"/>
    <mergeCell ref="O8:R8"/>
    <mergeCell ref="G40:J40"/>
    <mergeCell ref="G41:J41"/>
    <mergeCell ref="Q1:R1"/>
    <mergeCell ref="B4:T4"/>
    <mergeCell ref="G2:M2"/>
    <mergeCell ref="A35:B35"/>
    <mergeCell ref="A8:A9"/>
    <mergeCell ref="B8:B9"/>
    <mergeCell ref="C8:F8"/>
    <mergeCell ref="G8:J8"/>
    <mergeCell ref="K8:N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F50"/>
  <sheetViews>
    <sheetView zoomScale="85" zoomScaleNormal="85" zoomScaleSheetLayoutView="100" workbookViewId="0">
      <selection activeCell="I43" sqref="I43"/>
    </sheetView>
  </sheetViews>
  <sheetFormatPr defaultColWidth="9.140625" defaultRowHeight="15" x14ac:dyDescent="0.25"/>
  <cols>
    <col min="1" max="1" width="6.85546875" style="63" customWidth="1"/>
    <col min="2" max="2" width="16" style="63" customWidth="1"/>
    <col min="3" max="3" width="9.42578125" style="63" customWidth="1"/>
    <col min="4" max="4" width="8.5703125" style="63" customWidth="1"/>
    <col min="5" max="5" width="8.28515625" style="63" customWidth="1"/>
    <col min="6" max="6" width="9.140625" style="63" customWidth="1"/>
    <col min="7" max="7" width="7.42578125" style="63" customWidth="1"/>
    <col min="8" max="9" width="7" style="63" customWidth="1"/>
    <col min="10" max="10" width="8.7109375" style="63" customWidth="1"/>
    <col min="11" max="11" width="6.85546875" style="63" customWidth="1"/>
    <col min="12" max="12" width="9.7109375" style="63" customWidth="1"/>
    <col min="13" max="13" width="6.85546875" style="63" customWidth="1"/>
    <col min="14" max="14" width="8.28515625" style="63" customWidth="1"/>
    <col min="15" max="15" width="7" style="63" customWidth="1"/>
    <col min="16" max="16" width="7.28515625" style="63" customWidth="1"/>
    <col min="17" max="19" width="7.42578125" style="63" customWidth="1"/>
    <col min="20" max="20" width="7.85546875" style="63" customWidth="1"/>
    <col min="21" max="21" width="9.7109375" style="63" customWidth="1"/>
    <col min="22" max="22" width="12.85546875" style="63" customWidth="1"/>
    <col min="23" max="23" width="9" style="63" bestFit="1" customWidth="1"/>
    <col min="24" max="24" width="10.7109375" style="63" bestFit="1" customWidth="1"/>
    <col min="25" max="25" width="10.5703125" style="63" bestFit="1" customWidth="1"/>
    <col min="26" max="26" width="6.140625" style="63" bestFit="1" customWidth="1"/>
    <col min="27" max="27" width="6.5703125" style="63" bestFit="1" customWidth="1"/>
    <col min="28" max="28" width="10.5703125" style="63" customWidth="1"/>
    <col min="29" max="29" width="11.140625" style="63" customWidth="1"/>
    <col min="30" max="30" width="10.7109375" style="63" bestFit="1" customWidth="1"/>
    <col min="31" max="31" width="10.5703125" style="63" bestFit="1" customWidth="1"/>
    <col min="32" max="32" width="8.7109375" style="63" customWidth="1"/>
    <col min="33" max="16384" width="9.140625" style="63"/>
  </cols>
  <sheetData>
    <row r="1" spans="1:32" s="11" customFormat="1" ht="15.75" x14ac:dyDescent="0.25">
      <c r="C1" s="36"/>
      <c r="D1" s="36"/>
      <c r="E1" s="36"/>
      <c r="F1" s="36"/>
      <c r="G1" s="36"/>
      <c r="H1" s="36"/>
      <c r="I1" s="36"/>
      <c r="J1" s="36"/>
      <c r="K1" s="91" t="s">
        <v>0</v>
      </c>
      <c r="L1" s="91"/>
      <c r="M1" s="91"/>
      <c r="N1" s="36"/>
      <c r="AA1" s="32"/>
      <c r="AB1" s="32"/>
      <c r="AC1" s="32"/>
      <c r="AD1" s="32"/>
      <c r="AE1" s="1095" t="s">
        <v>553</v>
      </c>
      <c r="AF1" s="1095"/>
    </row>
    <row r="2" spans="1:32" s="11" customFormat="1" ht="20.25" x14ac:dyDescent="0.3">
      <c r="E2" s="768" t="s">
        <v>663</v>
      </c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</row>
    <row r="3" spans="1:32" s="11" customFormat="1" ht="20.25" x14ac:dyDescent="0.3"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32" ht="15.75" x14ac:dyDescent="0.25">
      <c r="C4" s="769" t="s">
        <v>758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38"/>
      <c r="Y4" s="38"/>
      <c r="Z4" s="96"/>
      <c r="AA4" s="96"/>
      <c r="AB4" s="96"/>
      <c r="AC4" s="96"/>
      <c r="AD4" s="96"/>
      <c r="AE4" s="96"/>
      <c r="AF4" s="91"/>
    </row>
    <row r="5" spans="1:32" x14ac:dyDescent="0.25">
      <c r="C5" s="64"/>
      <c r="D5" s="64"/>
      <c r="E5" s="64"/>
      <c r="F5" s="64"/>
      <c r="G5" s="64"/>
      <c r="H5" s="64"/>
      <c r="I5" s="64"/>
      <c r="J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1:32" x14ac:dyDescent="0.25">
      <c r="A6" s="27" t="s">
        <v>870</v>
      </c>
      <c r="B6" s="27"/>
    </row>
    <row r="7" spans="1:32" x14ac:dyDescent="0.25">
      <c r="B7" s="66"/>
    </row>
    <row r="8" spans="1:32" s="67" customFormat="1" ht="41.25" customHeight="1" x14ac:dyDescent="0.25">
      <c r="A8" s="755" t="s">
        <v>2</v>
      </c>
      <c r="B8" s="1092" t="s">
        <v>3</v>
      </c>
      <c r="C8" s="1090" t="s">
        <v>104</v>
      </c>
      <c r="D8" s="1090"/>
      <c r="E8" s="1090"/>
      <c r="F8" s="1090"/>
      <c r="G8" s="1090"/>
      <c r="H8" s="1090"/>
      <c r="I8" s="1087" t="s">
        <v>709</v>
      </c>
      <c r="J8" s="1088"/>
      <c r="K8" s="1088"/>
      <c r="L8" s="1088"/>
      <c r="M8" s="1088"/>
      <c r="N8" s="1091"/>
      <c r="O8" s="1087" t="s">
        <v>195</v>
      </c>
      <c r="P8" s="1088"/>
      <c r="Q8" s="1088"/>
      <c r="R8" s="1088"/>
      <c r="S8" s="1088"/>
      <c r="T8" s="1091"/>
      <c r="U8" s="1090" t="s">
        <v>103</v>
      </c>
      <c r="V8" s="1090"/>
      <c r="W8" s="1090"/>
      <c r="X8" s="1090"/>
      <c r="Y8" s="1090"/>
      <c r="Z8" s="1090"/>
      <c r="AA8" s="1097" t="s">
        <v>1092</v>
      </c>
      <c r="AB8" s="1098"/>
      <c r="AC8" s="1098"/>
      <c r="AD8" s="1098"/>
      <c r="AE8" s="1098"/>
      <c r="AF8" s="1099"/>
    </row>
    <row r="9" spans="1:32" s="68" customFormat="1" ht="61.5" customHeight="1" x14ac:dyDescent="0.25">
      <c r="A9" s="755"/>
      <c r="B9" s="1093"/>
      <c r="C9" s="529" t="s">
        <v>88</v>
      </c>
      <c r="D9" s="529" t="s">
        <v>92</v>
      </c>
      <c r="E9" s="529" t="s">
        <v>93</v>
      </c>
      <c r="F9" s="529" t="s">
        <v>364</v>
      </c>
      <c r="G9" s="529" t="s">
        <v>236</v>
      </c>
      <c r="H9" s="529" t="s">
        <v>16</v>
      </c>
      <c r="I9" s="529" t="s">
        <v>88</v>
      </c>
      <c r="J9" s="529" t="s">
        <v>92</v>
      </c>
      <c r="K9" s="529" t="s">
        <v>93</v>
      </c>
      <c r="L9" s="529" t="s">
        <v>364</v>
      </c>
      <c r="M9" s="529" t="s">
        <v>236</v>
      </c>
      <c r="N9" s="529" t="s">
        <v>16</v>
      </c>
      <c r="O9" s="529" t="s">
        <v>88</v>
      </c>
      <c r="P9" s="529" t="s">
        <v>92</v>
      </c>
      <c r="Q9" s="529" t="s">
        <v>93</v>
      </c>
      <c r="R9" s="529" t="s">
        <v>364</v>
      </c>
      <c r="S9" s="529" t="s">
        <v>236</v>
      </c>
      <c r="T9" s="529" t="s">
        <v>16</v>
      </c>
      <c r="U9" s="529" t="s">
        <v>237</v>
      </c>
      <c r="V9" s="529" t="s">
        <v>238</v>
      </c>
      <c r="W9" s="529" t="s">
        <v>239</v>
      </c>
      <c r="X9" s="529" t="s">
        <v>364</v>
      </c>
      <c r="Y9" s="529" t="s">
        <v>236</v>
      </c>
      <c r="Z9" s="529" t="s">
        <v>85</v>
      </c>
      <c r="AA9" s="530" t="s">
        <v>88</v>
      </c>
      <c r="AB9" s="530" t="s">
        <v>92</v>
      </c>
      <c r="AC9" s="530" t="s">
        <v>239</v>
      </c>
      <c r="AD9" s="530" t="s">
        <v>364</v>
      </c>
      <c r="AE9" s="530" t="s">
        <v>236</v>
      </c>
      <c r="AF9" s="530" t="s">
        <v>16</v>
      </c>
    </row>
    <row r="10" spans="1:32" s="126" customFormat="1" ht="16.149999999999999" customHeight="1" x14ac:dyDescent="0.25">
      <c r="A10" s="340">
        <v>1</v>
      </c>
      <c r="B10" s="460">
        <v>2</v>
      </c>
      <c r="C10" s="460">
        <v>3</v>
      </c>
      <c r="D10" s="461">
        <v>4</v>
      </c>
      <c r="E10" s="461">
        <v>5</v>
      </c>
      <c r="F10" s="461">
        <v>6</v>
      </c>
      <c r="G10" s="461">
        <v>7</v>
      </c>
      <c r="H10" s="461">
        <v>9</v>
      </c>
      <c r="I10" s="461">
        <v>10</v>
      </c>
      <c r="J10" s="461">
        <v>11</v>
      </c>
      <c r="K10" s="461">
        <v>12</v>
      </c>
      <c r="L10" s="461">
        <v>13</v>
      </c>
      <c r="M10" s="461">
        <v>14</v>
      </c>
      <c r="N10" s="461">
        <v>16</v>
      </c>
      <c r="O10" s="461">
        <v>17</v>
      </c>
      <c r="P10" s="461">
        <v>18</v>
      </c>
      <c r="Q10" s="461">
        <v>19</v>
      </c>
      <c r="R10" s="461">
        <v>20</v>
      </c>
      <c r="S10" s="461">
        <v>21</v>
      </c>
      <c r="T10" s="461">
        <v>23</v>
      </c>
      <c r="U10" s="461">
        <v>24</v>
      </c>
      <c r="V10" s="461">
        <v>25</v>
      </c>
      <c r="W10" s="461">
        <v>26</v>
      </c>
      <c r="X10" s="461">
        <v>27</v>
      </c>
      <c r="Y10" s="461">
        <v>28</v>
      </c>
      <c r="Z10" s="461">
        <v>30</v>
      </c>
      <c r="AA10" s="461">
        <v>31</v>
      </c>
      <c r="AB10" s="461">
        <v>32</v>
      </c>
      <c r="AC10" s="461">
        <v>33</v>
      </c>
      <c r="AD10" s="461">
        <v>34</v>
      </c>
      <c r="AE10" s="461">
        <v>35</v>
      </c>
      <c r="AF10" s="461">
        <v>37</v>
      </c>
    </row>
    <row r="11" spans="1:32" ht="24.95" customHeight="1" x14ac:dyDescent="0.25">
      <c r="A11" s="695">
        <v>1</v>
      </c>
      <c r="B11" s="697" t="s">
        <v>822</v>
      </c>
      <c r="C11" s="702">
        <f>AT_28_RqmtKitchen!C11</f>
        <v>0</v>
      </c>
      <c r="D11" s="702">
        <f>AT_28_RqmtKitchen!D11</f>
        <v>1616</v>
      </c>
      <c r="E11" s="702">
        <f>AT_28_RqmtKitchen!E11</f>
        <v>0</v>
      </c>
      <c r="F11" s="702">
        <f>'AT3A_cvrg(Insti)_PY'!J12</f>
        <v>10</v>
      </c>
      <c r="G11" s="702">
        <f>'AT3A_cvrg(Insti)_PY'!K12+'AT3B_cvrg(Insti)_UPY '!K11+'AT3C_cvrg(Insti)_UPY '!K11</f>
        <v>6</v>
      </c>
      <c r="H11" s="702">
        <f t="shared" ref="H11:H35" si="0">SUM(C11:G11)</f>
        <v>1632</v>
      </c>
      <c r="I11" s="702">
        <v>0</v>
      </c>
      <c r="J11" s="702">
        <v>1484</v>
      </c>
      <c r="K11" s="702">
        <v>0</v>
      </c>
      <c r="L11" s="702">
        <v>10</v>
      </c>
      <c r="M11" s="702">
        <v>6</v>
      </c>
      <c r="N11" s="702">
        <f t="shared" ref="N11:N35" si="1">SUM(I11:M11)</f>
        <v>1500</v>
      </c>
      <c r="O11" s="702">
        <v>0</v>
      </c>
      <c r="P11" s="702">
        <v>0</v>
      </c>
      <c r="Q11" s="702">
        <v>0</v>
      </c>
      <c r="R11" s="702">
        <v>0</v>
      </c>
      <c r="S11" s="702">
        <v>0</v>
      </c>
      <c r="T11" s="702">
        <f t="shared" ref="T11:T35" si="2">SUM(O11:S11)</f>
        <v>0</v>
      </c>
      <c r="U11" s="702">
        <v>0</v>
      </c>
      <c r="V11" s="702">
        <v>0</v>
      </c>
      <c r="W11" s="702">
        <v>0</v>
      </c>
      <c r="X11" s="702">
        <v>0</v>
      </c>
      <c r="Y11" s="702">
        <v>0</v>
      </c>
      <c r="Z11" s="702">
        <f t="shared" ref="Z11:Z35" si="3">SUM(U11:Y11)</f>
        <v>0</v>
      </c>
      <c r="AA11" s="702">
        <v>0</v>
      </c>
      <c r="AB11" s="702">
        <v>1484</v>
      </c>
      <c r="AC11" s="702">
        <v>0</v>
      </c>
      <c r="AD11" s="702">
        <v>10</v>
      </c>
      <c r="AE11" s="702">
        <v>6</v>
      </c>
      <c r="AF11" s="703">
        <f t="shared" ref="AF11:AF35" si="4">SUM(AA11:AE11)</f>
        <v>1500</v>
      </c>
    </row>
    <row r="12" spans="1:32" ht="24.95" customHeight="1" x14ac:dyDescent="0.25">
      <c r="A12" s="695">
        <v>2</v>
      </c>
      <c r="B12" s="697" t="s">
        <v>823</v>
      </c>
      <c r="C12" s="702">
        <f>AT_28_RqmtKitchen!C12</f>
        <v>12</v>
      </c>
      <c r="D12" s="702">
        <f>AT_28_RqmtKitchen!D12</f>
        <v>4893</v>
      </c>
      <c r="E12" s="702">
        <f>AT_28_RqmtKitchen!E12</f>
        <v>0</v>
      </c>
      <c r="F12" s="702">
        <f>'AT3A_cvrg(Insti)_PY'!J13</f>
        <v>41</v>
      </c>
      <c r="G12" s="702">
        <f>'AT3A_cvrg(Insti)_PY'!K13+'AT3B_cvrg(Insti)_UPY '!K12+'AT3C_cvrg(Insti)_UPY '!K12</f>
        <v>20</v>
      </c>
      <c r="H12" s="702">
        <f t="shared" si="0"/>
        <v>4966</v>
      </c>
      <c r="I12" s="702">
        <v>13</v>
      </c>
      <c r="J12" s="702">
        <v>8469</v>
      </c>
      <c r="K12" s="702">
        <v>0</v>
      </c>
      <c r="L12" s="702">
        <v>100</v>
      </c>
      <c r="M12" s="702">
        <v>34</v>
      </c>
      <c r="N12" s="702">
        <f t="shared" si="1"/>
        <v>8616</v>
      </c>
      <c r="O12" s="702">
        <v>0</v>
      </c>
      <c r="P12" s="702">
        <v>0</v>
      </c>
      <c r="Q12" s="702">
        <v>0</v>
      </c>
      <c r="R12" s="702">
        <v>0</v>
      </c>
      <c r="S12" s="702">
        <v>0</v>
      </c>
      <c r="T12" s="702">
        <f t="shared" si="2"/>
        <v>0</v>
      </c>
      <c r="U12" s="702">
        <v>0</v>
      </c>
      <c r="V12" s="702">
        <v>0</v>
      </c>
      <c r="W12" s="702">
        <v>0</v>
      </c>
      <c r="X12" s="702">
        <v>0</v>
      </c>
      <c r="Y12" s="702">
        <v>0</v>
      </c>
      <c r="Z12" s="702">
        <f t="shared" si="3"/>
        <v>0</v>
      </c>
      <c r="AA12" s="702">
        <v>12</v>
      </c>
      <c r="AB12" s="702">
        <v>3100</v>
      </c>
      <c r="AC12" s="702">
        <v>0</v>
      </c>
      <c r="AD12" s="702">
        <v>41</v>
      </c>
      <c r="AE12" s="702">
        <v>20</v>
      </c>
      <c r="AF12" s="703">
        <f t="shared" si="4"/>
        <v>3173</v>
      </c>
    </row>
    <row r="13" spans="1:32" ht="24.95" customHeight="1" x14ac:dyDescent="0.25">
      <c r="A13" s="695">
        <v>3</v>
      </c>
      <c r="B13" s="697" t="s">
        <v>824</v>
      </c>
      <c r="C13" s="702">
        <f>AT_28_RqmtKitchen!C13</f>
        <v>1</v>
      </c>
      <c r="D13" s="702">
        <f>AT_28_RqmtKitchen!D13</f>
        <v>3736</v>
      </c>
      <c r="E13" s="702">
        <f>AT_28_RqmtKitchen!E13</f>
        <v>0</v>
      </c>
      <c r="F13" s="702">
        <f>'AT3A_cvrg(Insti)_PY'!J14</f>
        <v>92</v>
      </c>
      <c r="G13" s="702">
        <f>'AT3A_cvrg(Insti)_PY'!K14+'AT3B_cvrg(Insti)_UPY '!K13+'AT3C_cvrg(Insti)_UPY '!K13</f>
        <v>0</v>
      </c>
      <c r="H13" s="702">
        <f t="shared" si="0"/>
        <v>3829</v>
      </c>
      <c r="I13" s="702">
        <v>2</v>
      </c>
      <c r="J13" s="702">
        <v>6050</v>
      </c>
      <c r="K13" s="702">
        <v>0</v>
      </c>
      <c r="L13" s="702">
        <v>146</v>
      </c>
      <c r="M13" s="702">
        <v>44</v>
      </c>
      <c r="N13" s="702">
        <f t="shared" si="1"/>
        <v>6242</v>
      </c>
      <c r="O13" s="702">
        <v>0</v>
      </c>
      <c r="P13" s="702">
        <v>0</v>
      </c>
      <c r="Q13" s="702">
        <v>0</v>
      </c>
      <c r="R13" s="702">
        <v>0</v>
      </c>
      <c r="S13" s="702">
        <v>0</v>
      </c>
      <c r="T13" s="702">
        <f t="shared" si="2"/>
        <v>0</v>
      </c>
      <c r="U13" s="702">
        <v>0</v>
      </c>
      <c r="V13" s="702">
        <v>0</v>
      </c>
      <c r="W13" s="702">
        <v>0</v>
      </c>
      <c r="X13" s="702">
        <v>0</v>
      </c>
      <c r="Y13" s="702">
        <v>0</v>
      </c>
      <c r="Z13" s="702">
        <f t="shared" si="3"/>
        <v>0</v>
      </c>
      <c r="AA13" s="702">
        <v>1</v>
      </c>
      <c r="AB13" s="702">
        <v>1898</v>
      </c>
      <c r="AC13" s="702">
        <v>0</v>
      </c>
      <c r="AD13" s="702">
        <v>92</v>
      </c>
      <c r="AE13" s="702">
        <v>0</v>
      </c>
      <c r="AF13" s="703">
        <f t="shared" si="4"/>
        <v>1991</v>
      </c>
    </row>
    <row r="14" spans="1:32" ht="24.95" customHeight="1" x14ac:dyDescent="0.25">
      <c r="A14" s="695">
        <v>4</v>
      </c>
      <c r="B14" s="697" t="s">
        <v>825</v>
      </c>
      <c r="C14" s="702">
        <f>AT_28_RqmtKitchen!C14</f>
        <v>25</v>
      </c>
      <c r="D14" s="702">
        <f>AT_28_RqmtKitchen!D14</f>
        <v>4649</v>
      </c>
      <c r="E14" s="702">
        <f>AT_28_RqmtKitchen!E14</f>
        <v>0</v>
      </c>
      <c r="F14" s="702">
        <f>'AT3A_cvrg(Insti)_PY'!J15</f>
        <v>14</v>
      </c>
      <c r="G14" s="702">
        <f>'AT3A_cvrg(Insti)_PY'!K15+'AT3B_cvrg(Insti)_UPY '!K14+'AT3C_cvrg(Insti)_UPY '!K14</f>
        <v>30</v>
      </c>
      <c r="H14" s="702">
        <f t="shared" si="0"/>
        <v>4718</v>
      </c>
      <c r="I14" s="702">
        <v>25</v>
      </c>
      <c r="J14" s="702">
        <v>8858</v>
      </c>
      <c r="K14" s="702">
        <v>0</v>
      </c>
      <c r="L14" s="702">
        <v>60</v>
      </c>
      <c r="M14" s="702">
        <v>53</v>
      </c>
      <c r="N14" s="702">
        <f t="shared" si="1"/>
        <v>8996</v>
      </c>
      <c r="O14" s="702">
        <v>0</v>
      </c>
      <c r="P14" s="702">
        <v>0</v>
      </c>
      <c r="Q14" s="702">
        <v>0</v>
      </c>
      <c r="R14" s="702">
        <v>0</v>
      </c>
      <c r="S14" s="702">
        <v>0</v>
      </c>
      <c r="T14" s="702">
        <f t="shared" si="2"/>
        <v>0</v>
      </c>
      <c r="U14" s="702">
        <v>0</v>
      </c>
      <c r="V14" s="702">
        <v>0</v>
      </c>
      <c r="W14" s="702">
        <v>0</v>
      </c>
      <c r="X14" s="702">
        <v>0</v>
      </c>
      <c r="Y14" s="702">
        <v>0</v>
      </c>
      <c r="Z14" s="702">
        <f t="shared" si="3"/>
        <v>0</v>
      </c>
      <c r="AA14" s="702">
        <v>25</v>
      </c>
      <c r="AB14" s="702">
        <v>2498</v>
      </c>
      <c r="AC14" s="702">
        <v>0</v>
      </c>
      <c r="AD14" s="702">
        <v>14</v>
      </c>
      <c r="AE14" s="702">
        <v>30</v>
      </c>
      <c r="AF14" s="703">
        <f t="shared" si="4"/>
        <v>2567</v>
      </c>
    </row>
    <row r="15" spans="1:32" ht="24.95" customHeight="1" x14ac:dyDescent="0.25">
      <c r="A15" s="695">
        <v>5</v>
      </c>
      <c r="B15" s="697" t="s">
        <v>826</v>
      </c>
      <c r="C15" s="702">
        <f>AT_28_RqmtKitchen!C15</f>
        <v>0</v>
      </c>
      <c r="D15" s="702">
        <f>AT_28_RqmtKitchen!D15</f>
        <v>3238</v>
      </c>
      <c r="E15" s="702">
        <f>AT_28_RqmtKitchen!E15</f>
        <v>0</v>
      </c>
      <c r="F15" s="702">
        <f>'AT3A_cvrg(Insti)_PY'!J16</f>
        <v>19</v>
      </c>
      <c r="G15" s="702">
        <f>'AT3A_cvrg(Insti)_PY'!K16+'AT3B_cvrg(Insti)_UPY '!K15+'AT3C_cvrg(Insti)_UPY '!K15</f>
        <v>0</v>
      </c>
      <c r="H15" s="702">
        <f t="shared" si="0"/>
        <v>3257</v>
      </c>
      <c r="I15" s="702">
        <v>8</v>
      </c>
      <c r="J15" s="702">
        <v>4359</v>
      </c>
      <c r="K15" s="702">
        <v>0</v>
      </c>
      <c r="L15" s="702">
        <v>37</v>
      </c>
      <c r="M15" s="702">
        <v>48</v>
      </c>
      <c r="N15" s="702">
        <f t="shared" si="1"/>
        <v>4452</v>
      </c>
      <c r="O15" s="702">
        <v>0</v>
      </c>
      <c r="P15" s="702">
        <v>0</v>
      </c>
      <c r="Q15" s="702">
        <v>0</v>
      </c>
      <c r="R15" s="702">
        <v>0</v>
      </c>
      <c r="S15" s="702">
        <v>0</v>
      </c>
      <c r="T15" s="702">
        <f t="shared" si="2"/>
        <v>0</v>
      </c>
      <c r="U15" s="702">
        <v>0</v>
      </c>
      <c r="V15" s="702">
        <v>0</v>
      </c>
      <c r="W15" s="702">
        <v>0</v>
      </c>
      <c r="X15" s="702">
        <v>0</v>
      </c>
      <c r="Y15" s="702">
        <v>0</v>
      </c>
      <c r="Z15" s="702">
        <f t="shared" si="3"/>
        <v>0</v>
      </c>
      <c r="AA15" s="702">
        <v>0</v>
      </c>
      <c r="AB15" s="702">
        <v>1285</v>
      </c>
      <c r="AC15" s="702">
        <v>0</v>
      </c>
      <c r="AD15" s="702">
        <v>19</v>
      </c>
      <c r="AE15" s="702">
        <v>0</v>
      </c>
      <c r="AF15" s="703">
        <f t="shared" si="4"/>
        <v>1304</v>
      </c>
    </row>
    <row r="16" spans="1:32" ht="24.95" customHeight="1" x14ac:dyDescent="0.25">
      <c r="A16" s="695">
        <v>6</v>
      </c>
      <c r="B16" s="697" t="s">
        <v>827</v>
      </c>
      <c r="C16" s="702">
        <f>AT_28_RqmtKitchen!C16</f>
        <v>2</v>
      </c>
      <c r="D16" s="702">
        <f>AT_28_RqmtKitchen!D16</f>
        <v>2189</v>
      </c>
      <c r="E16" s="702">
        <f>AT_28_RqmtKitchen!E16</f>
        <v>0</v>
      </c>
      <c r="F16" s="702">
        <f>'AT3A_cvrg(Insti)_PY'!J17</f>
        <v>40</v>
      </c>
      <c r="G16" s="702">
        <f>'AT3A_cvrg(Insti)_PY'!K17+'AT3B_cvrg(Insti)_UPY '!K16+'AT3C_cvrg(Insti)_UPY '!K16</f>
        <v>0</v>
      </c>
      <c r="H16" s="702">
        <f t="shared" si="0"/>
        <v>2231</v>
      </c>
      <c r="I16" s="702">
        <v>2</v>
      </c>
      <c r="J16" s="702">
        <v>3159</v>
      </c>
      <c r="K16" s="702">
        <v>0</v>
      </c>
      <c r="L16" s="702">
        <v>80</v>
      </c>
      <c r="M16" s="702">
        <v>16</v>
      </c>
      <c r="N16" s="702">
        <f t="shared" si="1"/>
        <v>3257</v>
      </c>
      <c r="O16" s="702">
        <v>0</v>
      </c>
      <c r="P16" s="702">
        <v>0</v>
      </c>
      <c r="Q16" s="702">
        <v>0</v>
      </c>
      <c r="R16" s="702">
        <v>0</v>
      </c>
      <c r="S16" s="702">
        <v>0</v>
      </c>
      <c r="T16" s="702">
        <f t="shared" si="2"/>
        <v>0</v>
      </c>
      <c r="U16" s="702">
        <v>0</v>
      </c>
      <c r="V16" s="702">
        <v>0</v>
      </c>
      <c r="W16" s="702">
        <v>0</v>
      </c>
      <c r="X16" s="702">
        <v>0</v>
      </c>
      <c r="Y16" s="702">
        <v>0</v>
      </c>
      <c r="Z16" s="702">
        <f t="shared" si="3"/>
        <v>0</v>
      </c>
      <c r="AA16" s="702">
        <v>2</v>
      </c>
      <c r="AB16" s="702">
        <v>1027</v>
      </c>
      <c r="AC16" s="702">
        <v>0</v>
      </c>
      <c r="AD16" s="702">
        <v>40</v>
      </c>
      <c r="AE16" s="702">
        <v>0</v>
      </c>
      <c r="AF16" s="703">
        <f t="shared" si="4"/>
        <v>1069</v>
      </c>
    </row>
    <row r="17" spans="1:32" ht="24.95" customHeight="1" x14ac:dyDescent="0.25">
      <c r="A17" s="695">
        <v>7</v>
      </c>
      <c r="B17" s="697" t="s">
        <v>828</v>
      </c>
      <c r="C17" s="702">
        <f>AT_28_RqmtKitchen!C17</f>
        <v>3</v>
      </c>
      <c r="D17" s="702">
        <f>AT_28_RqmtKitchen!D17</f>
        <v>2918</v>
      </c>
      <c r="E17" s="702">
        <f>AT_28_RqmtKitchen!E17</f>
        <v>0</v>
      </c>
      <c r="F17" s="702">
        <f>'AT3A_cvrg(Insti)_PY'!J18</f>
        <v>39</v>
      </c>
      <c r="G17" s="702">
        <f>'AT3A_cvrg(Insti)_PY'!K18+'AT3B_cvrg(Insti)_UPY '!K17+'AT3C_cvrg(Insti)_UPY '!K17</f>
        <v>60</v>
      </c>
      <c r="H17" s="702">
        <f t="shared" si="0"/>
        <v>3020</v>
      </c>
      <c r="I17" s="702">
        <v>4</v>
      </c>
      <c r="J17" s="702">
        <v>4466</v>
      </c>
      <c r="K17" s="702">
        <v>0</v>
      </c>
      <c r="L17" s="702">
        <v>79</v>
      </c>
      <c r="M17" s="702">
        <v>118</v>
      </c>
      <c r="N17" s="702">
        <f t="shared" si="1"/>
        <v>4667</v>
      </c>
      <c r="O17" s="702">
        <v>0</v>
      </c>
      <c r="P17" s="702">
        <v>0</v>
      </c>
      <c r="Q17" s="702">
        <v>0</v>
      </c>
      <c r="R17" s="702">
        <v>0</v>
      </c>
      <c r="S17" s="702">
        <v>0</v>
      </c>
      <c r="T17" s="702">
        <f t="shared" si="2"/>
        <v>0</v>
      </c>
      <c r="U17" s="702">
        <v>0</v>
      </c>
      <c r="V17" s="702">
        <v>0</v>
      </c>
      <c r="W17" s="702">
        <v>0</v>
      </c>
      <c r="X17" s="702">
        <v>0</v>
      </c>
      <c r="Y17" s="702">
        <v>0</v>
      </c>
      <c r="Z17" s="702">
        <f t="shared" si="3"/>
        <v>0</v>
      </c>
      <c r="AA17" s="702">
        <v>3</v>
      </c>
      <c r="AB17" s="702">
        <v>1417</v>
      </c>
      <c r="AC17" s="702">
        <v>0</v>
      </c>
      <c r="AD17" s="702">
        <v>39</v>
      </c>
      <c r="AE17" s="702">
        <v>60</v>
      </c>
      <c r="AF17" s="703">
        <f t="shared" si="4"/>
        <v>1519</v>
      </c>
    </row>
    <row r="18" spans="1:32" ht="24.95" customHeight="1" x14ac:dyDescent="0.25">
      <c r="A18" s="695">
        <v>8</v>
      </c>
      <c r="B18" s="697" t="s">
        <v>829</v>
      </c>
      <c r="C18" s="702">
        <f>AT_28_RqmtKitchen!C18</f>
        <v>0</v>
      </c>
      <c r="D18" s="702">
        <f>AT_28_RqmtKitchen!D18</f>
        <v>1513</v>
      </c>
      <c r="E18" s="702">
        <f>AT_28_RqmtKitchen!E18</f>
        <v>0</v>
      </c>
      <c r="F18" s="702">
        <f>'AT3A_cvrg(Insti)_PY'!J19</f>
        <v>9</v>
      </c>
      <c r="G18" s="702">
        <f>'AT3A_cvrg(Insti)_PY'!K19+'AT3B_cvrg(Insti)_UPY '!K18+'AT3C_cvrg(Insti)_UPY '!K18</f>
        <v>0</v>
      </c>
      <c r="H18" s="702">
        <f t="shared" si="0"/>
        <v>1522</v>
      </c>
      <c r="I18" s="702">
        <v>6</v>
      </c>
      <c r="J18" s="702">
        <v>2555</v>
      </c>
      <c r="K18" s="702">
        <v>0</v>
      </c>
      <c r="L18" s="702">
        <v>30</v>
      </c>
      <c r="M18" s="702">
        <v>0</v>
      </c>
      <c r="N18" s="702">
        <f t="shared" si="1"/>
        <v>2591</v>
      </c>
      <c r="O18" s="702">
        <v>0</v>
      </c>
      <c r="P18" s="702">
        <v>0</v>
      </c>
      <c r="Q18" s="702">
        <v>0</v>
      </c>
      <c r="R18" s="702">
        <v>0</v>
      </c>
      <c r="S18" s="702">
        <v>0</v>
      </c>
      <c r="T18" s="702">
        <f t="shared" si="2"/>
        <v>0</v>
      </c>
      <c r="U18" s="702">
        <v>0</v>
      </c>
      <c r="V18" s="702">
        <v>0</v>
      </c>
      <c r="W18" s="702">
        <v>0</v>
      </c>
      <c r="X18" s="702">
        <v>0</v>
      </c>
      <c r="Y18" s="702">
        <v>0</v>
      </c>
      <c r="Z18" s="702">
        <f t="shared" si="3"/>
        <v>0</v>
      </c>
      <c r="AA18" s="702">
        <v>0</v>
      </c>
      <c r="AB18" s="702">
        <v>879</v>
      </c>
      <c r="AC18" s="702">
        <v>0</v>
      </c>
      <c r="AD18" s="702">
        <v>9</v>
      </c>
      <c r="AE18" s="702">
        <v>0</v>
      </c>
      <c r="AF18" s="703">
        <f t="shared" si="4"/>
        <v>888</v>
      </c>
    </row>
    <row r="19" spans="1:32" ht="24.95" customHeight="1" x14ac:dyDescent="0.25">
      <c r="A19" s="695">
        <v>9</v>
      </c>
      <c r="B19" s="697" t="s">
        <v>830</v>
      </c>
      <c r="C19" s="702">
        <f>AT_28_RqmtKitchen!C19</f>
        <v>74</v>
      </c>
      <c r="D19" s="702">
        <f>AT_28_RqmtKitchen!D19</f>
        <v>4018</v>
      </c>
      <c r="E19" s="702">
        <f>AT_28_RqmtKitchen!E19</f>
        <v>0</v>
      </c>
      <c r="F19" s="702">
        <f>'AT3A_cvrg(Insti)_PY'!J20</f>
        <v>0</v>
      </c>
      <c r="G19" s="702">
        <f>'AT3A_cvrg(Insti)_PY'!K20+'AT3B_cvrg(Insti)_UPY '!K19+'AT3C_cvrg(Insti)_UPY '!K19</f>
        <v>74</v>
      </c>
      <c r="H19" s="702">
        <f t="shared" si="0"/>
        <v>4166</v>
      </c>
      <c r="I19" s="702">
        <v>129</v>
      </c>
      <c r="J19" s="702">
        <v>5515</v>
      </c>
      <c r="K19" s="702">
        <v>0</v>
      </c>
      <c r="L19" s="702">
        <v>68</v>
      </c>
      <c r="M19" s="702">
        <v>117</v>
      </c>
      <c r="N19" s="702">
        <f t="shared" si="1"/>
        <v>5829</v>
      </c>
      <c r="O19" s="702">
        <v>0</v>
      </c>
      <c r="P19" s="702">
        <v>0</v>
      </c>
      <c r="Q19" s="702">
        <v>0</v>
      </c>
      <c r="R19" s="702">
        <v>0</v>
      </c>
      <c r="S19" s="702">
        <v>0</v>
      </c>
      <c r="T19" s="702">
        <f t="shared" si="2"/>
        <v>0</v>
      </c>
      <c r="U19" s="702">
        <v>0</v>
      </c>
      <c r="V19" s="702">
        <v>0</v>
      </c>
      <c r="W19" s="702">
        <v>0</v>
      </c>
      <c r="X19" s="702">
        <v>0</v>
      </c>
      <c r="Y19" s="702">
        <v>0</v>
      </c>
      <c r="Z19" s="702">
        <f t="shared" si="3"/>
        <v>0</v>
      </c>
      <c r="AA19" s="702">
        <v>74</v>
      </c>
      <c r="AB19" s="702">
        <v>1125</v>
      </c>
      <c r="AC19" s="702">
        <v>0</v>
      </c>
      <c r="AD19" s="702">
        <v>0</v>
      </c>
      <c r="AE19" s="702">
        <v>74</v>
      </c>
      <c r="AF19" s="703">
        <f t="shared" si="4"/>
        <v>1273</v>
      </c>
    </row>
    <row r="20" spans="1:32" ht="24.95" customHeight="1" x14ac:dyDescent="0.25">
      <c r="A20" s="695">
        <v>10</v>
      </c>
      <c r="B20" s="697" t="s">
        <v>831</v>
      </c>
      <c r="C20" s="702">
        <f>AT_28_RqmtKitchen!C20</f>
        <v>0</v>
      </c>
      <c r="D20" s="702">
        <f>AT_28_RqmtKitchen!D20</f>
        <v>2986</v>
      </c>
      <c r="E20" s="702">
        <f>AT_28_RqmtKitchen!E20</f>
        <v>0</v>
      </c>
      <c r="F20" s="702">
        <f>'AT3A_cvrg(Insti)_PY'!J21</f>
        <v>33</v>
      </c>
      <c r="G20" s="702">
        <f>'AT3A_cvrg(Insti)_PY'!K21+'AT3B_cvrg(Insti)_UPY '!K20+'AT3C_cvrg(Insti)_UPY '!K20</f>
        <v>26</v>
      </c>
      <c r="H20" s="702">
        <f t="shared" si="0"/>
        <v>3045</v>
      </c>
      <c r="I20" s="702">
        <v>0</v>
      </c>
      <c r="J20" s="702">
        <v>4440</v>
      </c>
      <c r="K20" s="702">
        <v>0</v>
      </c>
      <c r="L20" s="702">
        <v>67</v>
      </c>
      <c r="M20" s="702">
        <v>39</v>
      </c>
      <c r="N20" s="702">
        <f t="shared" si="1"/>
        <v>4546</v>
      </c>
      <c r="O20" s="702">
        <v>0</v>
      </c>
      <c r="P20" s="702">
        <v>0</v>
      </c>
      <c r="Q20" s="702">
        <v>0</v>
      </c>
      <c r="R20" s="702">
        <v>0</v>
      </c>
      <c r="S20" s="702">
        <v>0</v>
      </c>
      <c r="T20" s="702">
        <f t="shared" si="2"/>
        <v>0</v>
      </c>
      <c r="U20" s="702">
        <v>0</v>
      </c>
      <c r="V20" s="702">
        <v>0</v>
      </c>
      <c r="W20" s="702">
        <v>0</v>
      </c>
      <c r="X20" s="702">
        <v>0</v>
      </c>
      <c r="Y20" s="702">
        <v>0</v>
      </c>
      <c r="Z20" s="702">
        <f t="shared" si="3"/>
        <v>0</v>
      </c>
      <c r="AA20" s="702">
        <v>0</v>
      </c>
      <c r="AB20" s="702">
        <v>938</v>
      </c>
      <c r="AC20" s="702">
        <v>0</v>
      </c>
      <c r="AD20" s="702">
        <v>33</v>
      </c>
      <c r="AE20" s="702">
        <v>26</v>
      </c>
      <c r="AF20" s="703">
        <f t="shared" si="4"/>
        <v>997</v>
      </c>
    </row>
    <row r="21" spans="1:32" ht="24.95" customHeight="1" x14ac:dyDescent="0.25">
      <c r="A21" s="695">
        <v>11</v>
      </c>
      <c r="B21" s="697" t="s">
        <v>832</v>
      </c>
      <c r="C21" s="702">
        <f>AT_28_RqmtKitchen!C21</f>
        <v>9</v>
      </c>
      <c r="D21" s="702">
        <f>AT_28_RqmtKitchen!D21</f>
        <v>2224</v>
      </c>
      <c r="E21" s="702">
        <f>AT_28_RqmtKitchen!E21</f>
        <v>0</v>
      </c>
      <c r="F21" s="702">
        <f>'AT3A_cvrg(Insti)_PY'!J22</f>
        <v>7</v>
      </c>
      <c r="G21" s="702">
        <f>'AT3A_cvrg(Insti)_PY'!K22+'AT3B_cvrg(Insti)_UPY '!K21+'AT3C_cvrg(Insti)_UPY '!K21</f>
        <v>16</v>
      </c>
      <c r="H21" s="702">
        <f t="shared" si="0"/>
        <v>2256</v>
      </c>
      <c r="I21" s="702">
        <v>18</v>
      </c>
      <c r="J21" s="702">
        <v>6085</v>
      </c>
      <c r="K21" s="702">
        <v>0</v>
      </c>
      <c r="L21" s="702">
        <v>26</v>
      </c>
      <c r="M21" s="702">
        <v>32</v>
      </c>
      <c r="N21" s="702">
        <f t="shared" si="1"/>
        <v>6161</v>
      </c>
      <c r="O21" s="702">
        <v>0</v>
      </c>
      <c r="P21" s="702">
        <v>0</v>
      </c>
      <c r="Q21" s="702">
        <v>0</v>
      </c>
      <c r="R21" s="702">
        <v>0</v>
      </c>
      <c r="S21" s="702">
        <v>0</v>
      </c>
      <c r="T21" s="702">
        <f t="shared" si="2"/>
        <v>0</v>
      </c>
      <c r="U21" s="702">
        <v>0</v>
      </c>
      <c r="V21" s="702">
        <v>0</v>
      </c>
      <c r="W21" s="702">
        <v>0</v>
      </c>
      <c r="X21" s="702">
        <v>0</v>
      </c>
      <c r="Y21" s="702">
        <v>0</v>
      </c>
      <c r="Z21" s="702">
        <f t="shared" si="3"/>
        <v>0</v>
      </c>
      <c r="AA21" s="702">
        <v>9</v>
      </c>
      <c r="AB21" s="702">
        <v>2114</v>
      </c>
      <c r="AC21" s="702">
        <v>0</v>
      </c>
      <c r="AD21" s="702">
        <v>7</v>
      </c>
      <c r="AE21" s="702">
        <v>16</v>
      </c>
      <c r="AF21" s="703">
        <f t="shared" si="4"/>
        <v>2146</v>
      </c>
    </row>
    <row r="22" spans="1:32" ht="24.95" customHeight="1" x14ac:dyDescent="0.25">
      <c r="A22" s="695">
        <v>12</v>
      </c>
      <c r="B22" s="697" t="s">
        <v>833</v>
      </c>
      <c r="C22" s="702">
        <f>AT_28_RqmtKitchen!C22</f>
        <v>371</v>
      </c>
      <c r="D22" s="702">
        <f>AT_28_RqmtKitchen!D22</f>
        <v>1551</v>
      </c>
      <c r="E22" s="702">
        <f>AT_28_RqmtKitchen!E22</f>
        <v>0</v>
      </c>
      <c r="F22" s="702">
        <f>'AT3A_cvrg(Insti)_PY'!J23</f>
        <v>40</v>
      </c>
      <c r="G22" s="702">
        <f>'AT3A_cvrg(Insti)_PY'!K23+'AT3B_cvrg(Insti)_UPY '!K22+'AT3C_cvrg(Insti)_UPY '!K22</f>
        <v>16</v>
      </c>
      <c r="H22" s="702">
        <f t="shared" si="0"/>
        <v>1978</v>
      </c>
      <c r="I22" s="702">
        <v>747</v>
      </c>
      <c r="J22" s="702">
        <v>1744</v>
      </c>
      <c r="K22" s="702">
        <v>0</v>
      </c>
      <c r="L22" s="702">
        <v>80</v>
      </c>
      <c r="M22" s="702">
        <v>30</v>
      </c>
      <c r="N22" s="702">
        <f t="shared" si="1"/>
        <v>2601</v>
      </c>
      <c r="O22" s="702">
        <v>0</v>
      </c>
      <c r="P22" s="702">
        <v>0</v>
      </c>
      <c r="Q22" s="702">
        <v>0</v>
      </c>
      <c r="R22" s="702">
        <v>0</v>
      </c>
      <c r="S22" s="702">
        <v>0</v>
      </c>
      <c r="T22" s="702">
        <f t="shared" si="2"/>
        <v>0</v>
      </c>
      <c r="U22" s="702">
        <v>0</v>
      </c>
      <c r="V22" s="702">
        <v>0</v>
      </c>
      <c r="W22" s="702">
        <v>0</v>
      </c>
      <c r="X22" s="702">
        <v>0</v>
      </c>
      <c r="Y22" s="702">
        <v>0</v>
      </c>
      <c r="Z22" s="702">
        <f t="shared" si="3"/>
        <v>0</v>
      </c>
      <c r="AA22" s="702">
        <v>371</v>
      </c>
      <c r="AB22" s="702">
        <v>-387</v>
      </c>
      <c r="AC22" s="702">
        <v>0</v>
      </c>
      <c r="AD22" s="702">
        <v>40</v>
      </c>
      <c r="AE22" s="702">
        <v>16</v>
      </c>
      <c r="AF22" s="703">
        <f t="shared" si="4"/>
        <v>40</v>
      </c>
    </row>
    <row r="23" spans="1:32" ht="24.95" customHeight="1" x14ac:dyDescent="0.25">
      <c r="A23" s="695">
        <v>13</v>
      </c>
      <c r="B23" s="697" t="s">
        <v>834</v>
      </c>
      <c r="C23" s="702">
        <f>AT_28_RqmtKitchen!C23</f>
        <v>1</v>
      </c>
      <c r="D23" s="702">
        <f>AT_28_RqmtKitchen!D23</f>
        <v>3129</v>
      </c>
      <c r="E23" s="702">
        <f>AT_28_RqmtKitchen!E23</f>
        <v>0</v>
      </c>
      <c r="F23" s="702">
        <f>'AT3A_cvrg(Insti)_PY'!J24</f>
        <v>40</v>
      </c>
      <c r="G23" s="702">
        <f>'AT3A_cvrg(Insti)_PY'!K24+'AT3B_cvrg(Insti)_UPY '!K23+'AT3C_cvrg(Insti)_UPY '!K23</f>
        <v>122</v>
      </c>
      <c r="H23" s="702">
        <f t="shared" si="0"/>
        <v>3292</v>
      </c>
      <c r="I23" s="702">
        <v>4</v>
      </c>
      <c r="J23" s="702">
        <v>4644</v>
      </c>
      <c r="K23" s="702">
        <v>0</v>
      </c>
      <c r="L23" s="702">
        <v>80</v>
      </c>
      <c r="M23" s="702">
        <v>243</v>
      </c>
      <c r="N23" s="702">
        <f t="shared" si="1"/>
        <v>4971</v>
      </c>
      <c r="O23" s="702">
        <v>0</v>
      </c>
      <c r="P23" s="702">
        <v>0</v>
      </c>
      <c r="Q23" s="702">
        <v>0</v>
      </c>
      <c r="R23" s="702">
        <v>0</v>
      </c>
      <c r="S23" s="702">
        <v>0</v>
      </c>
      <c r="T23" s="702">
        <f t="shared" si="2"/>
        <v>0</v>
      </c>
      <c r="U23" s="702">
        <v>0</v>
      </c>
      <c r="V23" s="702">
        <v>0</v>
      </c>
      <c r="W23" s="702">
        <v>0</v>
      </c>
      <c r="X23" s="702">
        <v>0</v>
      </c>
      <c r="Y23" s="702">
        <v>0</v>
      </c>
      <c r="Z23" s="702">
        <f t="shared" si="3"/>
        <v>0</v>
      </c>
      <c r="AA23" s="702">
        <v>1</v>
      </c>
      <c r="AB23" s="702">
        <v>1490</v>
      </c>
      <c r="AC23" s="702">
        <v>0</v>
      </c>
      <c r="AD23" s="702">
        <v>40</v>
      </c>
      <c r="AE23" s="702">
        <v>122</v>
      </c>
      <c r="AF23" s="703">
        <f t="shared" si="4"/>
        <v>1653</v>
      </c>
    </row>
    <row r="24" spans="1:32" ht="24.95" customHeight="1" x14ac:dyDescent="0.25">
      <c r="A24" s="695">
        <v>14</v>
      </c>
      <c r="B24" s="697" t="s">
        <v>835</v>
      </c>
      <c r="C24" s="702">
        <f>AT_28_RqmtKitchen!C24</f>
        <v>6</v>
      </c>
      <c r="D24" s="702">
        <f>AT_28_RqmtKitchen!D24</f>
        <v>5702</v>
      </c>
      <c r="E24" s="702">
        <f>AT_28_RqmtKitchen!E24</f>
        <v>0</v>
      </c>
      <c r="F24" s="702">
        <f>'AT3A_cvrg(Insti)_PY'!J25</f>
        <v>0</v>
      </c>
      <c r="G24" s="702">
        <f>'AT3A_cvrg(Insti)_PY'!K25+'AT3B_cvrg(Insti)_UPY '!K24+'AT3C_cvrg(Insti)_UPY '!K24</f>
        <v>158</v>
      </c>
      <c r="H24" s="702">
        <f t="shared" si="0"/>
        <v>5866</v>
      </c>
      <c r="I24" s="702">
        <v>12</v>
      </c>
      <c r="J24" s="702">
        <v>8421</v>
      </c>
      <c r="K24" s="702">
        <v>0</v>
      </c>
      <c r="L24" s="702">
        <v>140</v>
      </c>
      <c r="M24" s="702">
        <v>230</v>
      </c>
      <c r="N24" s="702">
        <f t="shared" si="1"/>
        <v>8803</v>
      </c>
      <c r="O24" s="702">
        <v>0</v>
      </c>
      <c r="P24" s="702">
        <v>0</v>
      </c>
      <c r="Q24" s="702">
        <v>0</v>
      </c>
      <c r="R24" s="702">
        <v>0</v>
      </c>
      <c r="S24" s="702">
        <v>0</v>
      </c>
      <c r="T24" s="702">
        <f t="shared" si="2"/>
        <v>0</v>
      </c>
      <c r="U24" s="702">
        <v>0</v>
      </c>
      <c r="V24" s="702">
        <v>0</v>
      </c>
      <c r="W24" s="702">
        <v>0</v>
      </c>
      <c r="X24" s="702">
        <v>0</v>
      </c>
      <c r="Y24" s="702">
        <v>0</v>
      </c>
      <c r="Z24" s="702">
        <f t="shared" si="3"/>
        <v>0</v>
      </c>
      <c r="AA24" s="702">
        <v>6</v>
      </c>
      <c r="AB24" s="702">
        <v>2015</v>
      </c>
      <c r="AC24" s="702">
        <v>0</v>
      </c>
      <c r="AD24" s="702">
        <v>0</v>
      </c>
      <c r="AE24" s="702">
        <v>158</v>
      </c>
      <c r="AF24" s="703">
        <f t="shared" si="4"/>
        <v>2179</v>
      </c>
    </row>
    <row r="25" spans="1:32" ht="24.95" customHeight="1" x14ac:dyDescent="0.25">
      <c r="A25" s="695">
        <v>15</v>
      </c>
      <c r="B25" s="697" t="s">
        <v>836</v>
      </c>
      <c r="C25" s="702">
        <f>AT_28_RqmtKitchen!C25</f>
        <v>0</v>
      </c>
      <c r="D25" s="702">
        <f>AT_28_RqmtKitchen!D25</f>
        <v>5855</v>
      </c>
      <c r="E25" s="702">
        <f>AT_28_RqmtKitchen!E25</f>
        <v>0</v>
      </c>
      <c r="F25" s="702">
        <f>'AT3A_cvrg(Insti)_PY'!J26</f>
        <v>30</v>
      </c>
      <c r="G25" s="702">
        <f>'AT3A_cvrg(Insti)_PY'!K26+'AT3B_cvrg(Insti)_UPY '!K25+'AT3C_cvrg(Insti)_UPY '!K25</f>
        <v>26</v>
      </c>
      <c r="H25" s="702">
        <f t="shared" si="0"/>
        <v>5911</v>
      </c>
      <c r="I25" s="702">
        <v>0</v>
      </c>
      <c r="J25" s="702">
        <v>8489</v>
      </c>
      <c r="K25" s="702">
        <v>0</v>
      </c>
      <c r="L25" s="702">
        <v>62</v>
      </c>
      <c r="M25" s="702">
        <v>93</v>
      </c>
      <c r="N25" s="702">
        <f t="shared" si="1"/>
        <v>8644</v>
      </c>
      <c r="O25" s="702">
        <v>0</v>
      </c>
      <c r="P25" s="702">
        <v>0</v>
      </c>
      <c r="Q25" s="702">
        <v>0</v>
      </c>
      <c r="R25" s="702">
        <v>0</v>
      </c>
      <c r="S25" s="702">
        <v>0</v>
      </c>
      <c r="T25" s="702">
        <f t="shared" si="2"/>
        <v>0</v>
      </c>
      <c r="U25" s="702">
        <v>0</v>
      </c>
      <c r="V25" s="702">
        <v>0</v>
      </c>
      <c r="W25" s="702">
        <v>0</v>
      </c>
      <c r="X25" s="702">
        <v>0</v>
      </c>
      <c r="Y25" s="702">
        <v>0</v>
      </c>
      <c r="Z25" s="702">
        <f t="shared" si="3"/>
        <v>0</v>
      </c>
      <c r="AA25" s="702">
        <v>0</v>
      </c>
      <c r="AB25" s="702">
        <v>1856</v>
      </c>
      <c r="AC25" s="702">
        <v>0</v>
      </c>
      <c r="AD25" s="702">
        <v>30</v>
      </c>
      <c r="AE25" s="702">
        <v>26</v>
      </c>
      <c r="AF25" s="703">
        <f t="shared" si="4"/>
        <v>1912</v>
      </c>
    </row>
    <row r="26" spans="1:32" ht="24.95" customHeight="1" x14ac:dyDescent="0.25">
      <c r="A26" s="695">
        <v>16</v>
      </c>
      <c r="B26" s="697" t="s">
        <v>837</v>
      </c>
      <c r="C26" s="702">
        <f>AT_28_RqmtKitchen!C26</f>
        <v>17</v>
      </c>
      <c r="D26" s="702">
        <f>AT_28_RqmtKitchen!D26</f>
        <v>6446</v>
      </c>
      <c r="E26" s="702">
        <f>AT_28_RqmtKitchen!E26</f>
        <v>0</v>
      </c>
      <c r="F26" s="702">
        <f>'AT3A_cvrg(Insti)_PY'!J27</f>
        <v>35</v>
      </c>
      <c r="G26" s="702">
        <f>'AT3A_cvrg(Insti)_PY'!K27+'AT3B_cvrg(Insti)_UPY '!K26+'AT3C_cvrg(Insti)_UPY '!K26</f>
        <v>35</v>
      </c>
      <c r="H26" s="702">
        <f t="shared" si="0"/>
        <v>6533</v>
      </c>
      <c r="I26" s="702">
        <v>100</v>
      </c>
      <c r="J26" s="702">
        <v>10785</v>
      </c>
      <c r="K26" s="702">
        <v>0</v>
      </c>
      <c r="L26" s="702">
        <v>77</v>
      </c>
      <c r="M26" s="702">
        <v>66</v>
      </c>
      <c r="N26" s="702">
        <f t="shared" si="1"/>
        <v>11028</v>
      </c>
      <c r="O26" s="702">
        <v>0</v>
      </c>
      <c r="P26" s="702">
        <v>0</v>
      </c>
      <c r="Q26" s="702">
        <v>0</v>
      </c>
      <c r="R26" s="702">
        <v>0</v>
      </c>
      <c r="S26" s="702">
        <v>0</v>
      </c>
      <c r="T26" s="702">
        <f t="shared" si="2"/>
        <v>0</v>
      </c>
      <c r="U26" s="702">
        <v>0</v>
      </c>
      <c r="V26" s="702">
        <v>0</v>
      </c>
      <c r="W26" s="702">
        <v>0</v>
      </c>
      <c r="X26" s="702">
        <v>0</v>
      </c>
      <c r="Y26" s="702">
        <v>0</v>
      </c>
      <c r="Z26" s="702">
        <f t="shared" si="3"/>
        <v>0</v>
      </c>
      <c r="AA26" s="702">
        <v>17</v>
      </c>
      <c r="AB26" s="702">
        <v>1813</v>
      </c>
      <c r="AC26" s="702">
        <v>0</v>
      </c>
      <c r="AD26" s="702">
        <v>35</v>
      </c>
      <c r="AE26" s="702">
        <v>35</v>
      </c>
      <c r="AF26" s="703">
        <f t="shared" si="4"/>
        <v>1900</v>
      </c>
    </row>
    <row r="27" spans="1:32" ht="24.95" customHeight="1" x14ac:dyDescent="0.25">
      <c r="A27" s="695">
        <v>17</v>
      </c>
      <c r="B27" s="697" t="s">
        <v>838</v>
      </c>
      <c r="C27" s="702">
        <f>AT_28_RqmtKitchen!C27</f>
        <v>3</v>
      </c>
      <c r="D27" s="702">
        <f>AT_28_RqmtKitchen!D27</f>
        <v>4016</v>
      </c>
      <c r="E27" s="702">
        <f>AT_28_RqmtKitchen!E27</f>
        <v>0</v>
      </c>
      <c r="F27" s="702">
        <f>'AT3A_cvrg(Insti)_PY'!J28</f>
        <v>85</v>
      </c>
      <c r="G27" s="702">
        <f>'AT3A_cvrg(Insti)_PY'!K28+'AT3B_cvrg(Insti)_UPY '!K27+'AT3C_cvrg(Insti)_UPY '!K27</f>
        <v>22</v>
      </c>
      <c r="H27" s="702">
        <f t="shared" si="0"/>
        <v>4126</v>
      </c>
      <c r="I27" s="702">
        <v>17</v>
      </c>
      <c r="J27" s="702">
        <v>7085</v>
      </c>
      <c r="K27" s="702">
        <v>0</v>
      </c>
      <c r="L27" s="702">
        <v>185</v>
      </c>
      <c r="M27" s="702">
        <v>49</v>
      </c>
      <c r="N27" s="702">
        <f t="shared" si="1"/>
        <v>7336</v>
      </c>
      <c r="O27" s="702">
        <v>0</v>
      </c>
      <c r="P27" s="702">
        <v>0</v>
      </c>
      <c r="Q27" s="702">
        <v>0</v>
      </c>
      <c r="R27" s="702">
        <v>0</v>
      </c>
      <c r="S27" s="702">
        <v>0</v>
      </c>
      <c r="T27" s="702">
        <f t="shared" si="2"/>
        <v>0</v>
      </c>
      <c r="U27" s="702">
        <v>0</v>
      </c>
      <c r="V27" s="702">
        <v>0</v>
      </c>
      <c r="W27" s="702">
        <v>0</v>
      </c>
      <c r="X27" s="702">
        <v>0</v>
      </c>
      <c r="Y27" s="702">
        <v>0</v>
      </c>
      <c r="Z27" s="702">
        <f t="shared" si="3"/>
        <v>0</v>
      </c>
      <c r="AA27" s="702">
        <v>3</v>
      </c>
      <c r="AB27" s="702">
        <v>1560</v>
      </c>
      <c r="AC27" s="702">
        <v>0</v>
      </c>
      <c r="AD27" s="702">
        <v>85</v>
      </c>
      <c r="AE27" s="702">
        <v>22</v>
      </c>
      <c r="AF27" s="703">
        <f t="shared" si="4"/>
        <v>1670</v>
      </c>
    </row>
    <row r="28" spans="1:32" ht="24.95" customHeight="1" x14ac:dyDescent="0.25">
      <c r="A28" s="695">
        <v>18</v>
      </c>
      <c r="B28" s="697" t="s">
        <v>839</v>
      </c>
      <c r="C28" s="702">
        <f>AT_28_RqmtKitchen!C28</f>
        <v>80</v>
      </c>
      <c r="D28" s="702">
        <f>AT_28_RqmtKitchen!D28</f>
        <v>5689</v>
      </c>
      <c r="E28" s="702">
        <f>AT_28_RqmtKitchen!E28</f>
        <v>0</v>
      </c>
      <c r="F28" s="702">
        <f>'AT3A_cvrg(Insti)_PY'!J29</f>
        <v>40</v>
      </c>
      <c r="G28" s="702">
        <f>'AT3A_cvrg(Insti)_PY'!K29+'AT3B_cvrg(Insti)_UPY '!K28+'AT3C_cvrg(Insti)_UPY '!K28</f>
        <v>90</v>
      </c>
      <c r="H28" s="702">
        <f t="shared" si="0"/>
        <v>5899</v>
      </c>
      <c r="I28" s="702">
        <v>153</v>
      </c>
      <c r="J28" s="702">
        <v>8036</v>
      </c>
      <c r="K28" s="702">
        <v>0</v>
      </c>
      <c r="L28" s="702">
        <v>80</v>
      </c>
      <c r="M28" s="702">
        <v>124</v>
      </c>
      <c r="N28" s="702">
        <f t="shared" si="1"/>
        <v>8393</v>
      </c>
      <c r="O28" s="702">
        <v>0</v>
      </c>
      <c r="P28" s="702">
        <v>0</v>
      </c>
      <c r="Q28" s="702">
        <v>0</v>
      </c>
      <c r="R28" s="702">
        <v>0</v>
      </c>
      <c r="S28" s="702">
        <v>0</v>
      </c>
      <c r="T28" s="702">
        <f t="shared" si="2"/>
        <v>0</v>
      </c>
      <c r="U28" s="702">
        <v>0</v>
      </c>
      <c r="V28" s="702">
        <v>0</v>
      </c>
      <c r="W28" s="702">
        <v>0</v>
      </c>
      <c r="X28" s="702">
        <v>0</v>
      </c>
      <c r="Y28" s="702">
        <v>0</v>
      </c>
      <c r="Z28" s="702">
        <f t="shared" si="3"/>
        <v>0</v>
      </c>
      <c r="AA28" s="702">
        <v>80</v>
      </c>
      <c r="AB28" s="702">
        <v>2223</v>
      </c>
      <c r="AC28" s="702">
        <v>0</v>
      </c>
      <c r="AD28" s="702">
        <v>40</v>
      </c>
      <c r="AE28" s="702">
        <v>90</v>
      </c>
      <c r="AF28" s="703">
        <f t="shared" si="4"/>
        <v>2433</v>
      </c>
    </row>
    <row r="29" spans="1:32" ht="24.95" customHeight="1" x14ac:dyDescent="0.25">
      <c r="A29" s="695">
        <v>19</v>
      </c>
      <c r="B29" s="697" t="s">
        <v>840</v>
      </c>
      <c r="C29" s="702">
        <f>AT_28_RqmtKitchen!C29</f>
        <v>0</v>
      </c>
      <c r="D29" s="702">
        <f>AT_28_RqmtKitchen!D29</f>
        <v>6036</v>
      </c>
      <c r="E29" s="702">
        <f>AT_28_RqmtKitchen!E29</f>
        <v>0</v>
      </c>
      <c r="F29" s="702">
        <f>'AT3A_cvrg(Insti)_PY'!J30</f>
        <v>25</v>
      </c>
      <c r="G29" s="702">
        <f>'AT3A_cvrg(Insti)_PY'!K30+'AT3B_cvrg(Insti)_UPY '!K29+'AT3C_cvrg(Insti)_UPY '!K29</f>
        <v>162</v>
      </c>
      <c r="H29" s="702">
        <f t="shared" si="0"/>
        <v>6223</v>
      </c>
      <c r="I29" s="702">
        <v>11</v>
      </c>
      <c r="J29" s="702">
        <v>11702</v>
      </c>
      <c r="K29" s="702">
        <v>0</v>
      </c>
      <c r="L29" s="702">
        <v>65</v>
      </c>
      <c r="M29" s="702">
        <v>321</v>
      </c>
      <c r="N29" s="702">
        <f t="shared" si="1"/>
        <v>12099</v>
      </c>
      <c r="O29" s="702">
        <v>0</v>
      </c>
      <c r="P29" s="702">
        <v>0</v>
      </c>
      <c r="Q29" s="702">
        <v>0</v>
      </c>
      <c r="R29" s="702">
        <v>0</v>
      </c>
      <c r="S29" s="702">
        <v>0</v>
      </c>
      <c r="T29" s="702">
        <f t="shared" si="2"/>
        <v>0</v>
      </c>
      <c r="U29" s="702">
        <v>0</v>
      </c>
      <c r="V29" s="702">
        <v>0</v>
      </c>
      <c r="W29" s="702">
        <v>0</v>
      </c>
      <c r="X29" s="702">
        <v>0</v>
      </c>
      <c r="Y29" s="702">
        <v>0</v>
      </c>
      <c r="Z29" s="702">
        <f t="shared" si="3"/>
        <v>0</v>
      </c>
      <c r="AA29" s="702">
        <v>0</v>
      </c>
      <c r="AB29" s="702">
        <v>4832</v>
      </c>
      <c r="AC29" s="702">
        <v>0</v>
      </c>
      <c r="AD29" s="702">
        <v>25</v>
      </c>
      <c r="AE29" s="702">
        <v>162</v>
      </c>
      <c r="AF29" s="703">
        <f t="shared" si="4"/>
        <v>5019</v>
      </c>
    </row>
    <row r="30" spans="1:32" ht="24.95" customHeight="1" x14ac:dyDescent="0.25">
      <c r="A30" s="695">
        <v>20</v>
      </c>
      <c r="B30" s="697" t="s">
        <v>841</v>
      </c>
      <c r="C30" s="702">
        <f>AT_28_RqmtKitchen!C30</f>
        <v>2</v>
      </c>
      <c r="D30" s="702">
        <f>AT_28_RqmtKitchen!D30</f>
        <v>4291</v>
      </c>
      <c r="E30" s="702">
        <f>AT_28_RqmtKitchen!E30</f>
        <v>0</v>
      </c>
      <c r="F30" s="702">
        <f>'AT3A_cvrg(Insti)_PY'!J31</f>
        <v>89</v>
      </c>
      <c r="G30" s="702">
        <f>'AT3A_cvrg(Insti)_PY'!K31+'AT3B_cvrg(Insti)_UPY '!K30+'AT3C_cvrg(Insti)_UPY '!K30</f>
        <v>5</v>
      </c>
      <c r="H30" s="702">
        <f t="shared" si="0"/>
        <v>4387</v>
      </c>
      <c r="I30" s="702">
        <v>4</v>
      </c>
      <c r="J30" s="702">
        <v>6854</v>
      </c>
      <c r="K30" s="702">
        <v>0</v>
      </c>
      <c r="L30" s="702">
        <v>179</v>
      </c>
      <c r="M30" s="702">
        <v>12</v>
      </c>
      <c r="N30" s="702">
        <f t="shared" si="1"/>
        <v>7049</v>
      </c>
      <c r="O30" s="702">
        <v>0</v>
      </c>
      <c r="P30" s="702">
        <v>0</v>
      </c>
      <c r="Q30" s="702">
        <v>0</v>
      </c>
      <c r="R30" s="702">
        <v>0</v>
      </c>
      <c r="S30" s="702">
        <v>0</v>
      </c>
      <c r="T30" s="702">
        <f t="shared" si="2"/>
        <v>0</v>
      </c>
      <c r="U30" s="702">
        <v>0</v>
      </c>
      <c r="V30" s="702">
        <v>0</v>
      </c>
      <c r="W30" s="702">
        <v>0</v>
      </c>
      <c r="X30" s="702">
        <v>0</v>
      </c>
      <c r="Y30" s="702">
        <v>0</v>
      </c>
      <c r="Z30" s="702">
        <f t="shared" si="3"/>
        <v>0</v>
      </c>
      <c r="AA30" s="702">
        <v>2</v>
      </c>
      <c r="AB30" s="702">
        <v>2440</v>
      </c>
      <c r="AC30" s="702">
        <v>0</v>
      </c>
      <c r="AD30" s="702">
        <v>89</v>
      </c>
      <c r="AE30" s="702">
        <v>5</v>
      </c>
      <c r="AF30" s="703">
        <f t="shared" si="4"/>
        <v>2536</v>
      </c>
    </row>
    <row r="31" spans="1:32" ht="24.95" customHeight="1" x14ac:dyDescent="0.25">
      <c r="A31" s="695">
        <v>21</v>
      </c>
      <c r="B31" s="697" t="s">
        <v>842</v>
      </c>
      <c r="C31" s="702">
        <f>AT_28_RqmtKitchen!C31</f>
        <v>0</v>
      </c>
      <c r="D31" s="702">
        <f>AT_28_RqmtKitchen!D31</f>
        <v>801</v>
      </c>
      <c r="E31" s="702">
        <f>AT_28_RqmtKitchen!E31</f>
        <v>0</v>
      </c>
      <c r="F31" s="702">
        <f>'AT3A_cvrg(Insti)_PY'!J32</f>
        <v>5</v>
      </c>
      <c r="G31" s="702">
        <f>'AT3A_cvrg(Insti)_PY'!K32+'AT3B_cvrg(Insti)_UPY '!K31+'AT3C_cvrg(Insti)_UPY '!K31</f>
        <v>0</v>
      </c>
      <c r="H31" s="702">
        <f t="shared" si="0"/>
        <v>806</v>
      </c>
      <c r="I31" s="702">
        <v>0</v>
      </c>
      <c r="J31" s="702">
        <v>1626</v>
      </c>
      <c r="K31" s="702">
        <v>0</v>
      </c>
      <c r="L31" s="702">
        <v>5</v>
      </c>
      <c r="M31" s="702">
        <v>4</v>
      </c>
      <c r="N31" s="702">
        <f t="shared" si="1"/>
        <v>1635</v>
      </c>
      <c r="O31" s="702">
        <v>0</v>
      </c>
      <c r="P31" s="702">
        <v>0</v>
      </c>
      <c r="Q31" s="702">
        <v>0</v>
      </c>
      <c r="R31" s="702">
        <v>0</v>
      </c>
      <c r="S31" s="702">
        <v>0</v>
      </c>
      <c r="T31" s="702">
        <f t="shared" si="2"/>
        <v>0</v>
      </c>
      <c r="U31" s="702">
        <v>0</v>
      </c>
      <c r="V31" s="702">
        <v>0</v>
      </c>
      <c r="W31" s="702">
        <v>0</v>
      </c>
      <c r="X31" s="702">
        <v>0</v>
      </c>
      <c r="Y31" s="702">
        <v>0</v>
      </c>
      <c r="Z31" s="702">
        <f t="shared" si="3"/>
        <v>0</v>
      </c>
      <c r="AA31" s="702">
        <v>0</v>
      </c>
      <c r="AB31" s="702">
        <v>787</v>
      </c>
      <c r="AC31" s="702">
        <v>0</v>
      </c>
      <c r="AD31" s="702">
        <v>5</v>
      </c>
      <c r="AE31" s="702">
        <v>0</v>
      </c>
      <c r="AF31" s="703">
        <f t="shared" si="4"/>
        <v>792</v>
      </c>
    </row>
    <row r="32" spans="1:32" ht="24.95" customHeight="1" x14ac:dyDescent="0.25">
      <c r="A32" s="698">
        <v>22</v>
      </c>
      <c r="B32" s="699" t="s">
        <v>843</v>
      </c>
      <c r="C32" s="704">
        <f>AT_28_RqmtKitchen!C32</f>
        <v>8</v>
      </c>
      <c r="D32" s="704">
        <f>AT_28_RqmtKitchen!D32</f>
        <v>1661</v>
      </c>
      <c r="E32" s="704">
        <f>AT_28_RqmtKitchen!E32</f>
        <v>0</v>
      </c>
      <c r="F32" s="704">
        <f>'AT3A_cvrg(Insti)_PY'!J33</f>
        <v>20</v>
      </c>
      <c r="G32" s="704">
        <f>'AT3A_cvrg(Insti)_PY'!K33+'AT3B_cvrg(Insti)_UPY '!K32+'AT3C_cvrg(Insti)_UPY '!K32</f>
        <v>2</v>
      </c>
      <c r="H32" s="704">
        <f t="shared" si="0"/>
        <v>1691</v>
      </c>
      <c r="I32" s="704">
        <v>8</v>
      </c>
      <c r="J32" s="704">
        <v>1470</v>
      </c>
      <c r="K32" s="704">
        <v>0</v>
      </c>
      <c r="L32" s="704">
        <v>20</v>
      </c>
      <c r="M32" s="704">
        <v>2</v>
      </c>
      <c r="N32" s="704">
        <f t="shared" si="1"/>
        <v>1500</v>
      </c>
      <c r="O32" s="704">
        <v>0</v>
      </c>
      <c r="P32" s="704">
        <v>0</v>
      </c>
      <c r="Q32" s="704">
        <v>0</v>
      </c>
      <c r="R32" s="704">
        <v>0</v>
      </c>
      <c r="S32" s="704">
        <v>0</v>
      </c>
      <c r="T32" s="704">
        <f t="shared" si="2"/>
        <v>0</v>
      </c>
      <c r="U32" s="704">
        <v>0</v>
      </c>
      <c r="V32" s="704">
        <v>0</v>
      </c>
      <c r="W32" s="704">
        <v>0</v>
      </c>
      <c r="X32" s="704">
        <v>0</v>
      </c>
      <c r="Y32" s="704">
        <v>0</v>
      </c>
      <c r="Z32" s="704">
        <f t="shared" si="3"/>
        <v>0</v>
      </c>
      <c r="AA32" s="704">
        <v>8</v>
      </c>
      <c r="AB32" s="704">
        <v>1470</v>
      </c>
      <c r="AC32" s="704">
        <v>0</v>
      </c>
      <c r="AD32" s="704">
        <v>20</v>
      </c>
      <c r="AE32" s="704">
        <v>2</v>
      </c>
      <c r="AF32" s="705">
        <f t="shared" si="4"/>
        <v>1500</v>
      </c>
    </row>
    <row r="33" spans="1:32" s="70" customFormat="1" ht="24.95" customHeight="1" x14ac:dyDescent="0.25">
      <c r="A33" s="695">
        <v>23</v>
      </c>
      <c r="B33" s="697" t="s">
        <v>844</v>
      </c>
      <c r="C33" s="702">
        <f>AT_28_RqmtKitchen!C33</f>
        <v>1</v>
      </c>
      <c r="D33" s="702">
        <f>AT_28_RqmtKitchen!D33</f>
        <v>2327</v>
      </c>
      <c r="E33" s="702">
        <f>AT_28_RqmtKitchen!E33</f>
        <v>0</v>
      </c>
      <c r="F33" s="702">
        <f>'AT3A_cvrg(Insti)_PY'!J34</f>
        <v>6</v>
      </c>
      <c r="G33" s="702">
        <f>'AT3A_cvrg(Insti)_PY'!K34+'AT3B_cvrg(Insti)_UPY '!K33+'AT3C_cvrg(Insti)_UPY '!K33</f>
        <v>2</v>
      </c>
      <c r="H33" s="702">
        <f t="shared" si="0"/>
        <v>2336</v>
      </c>
      <c r="I33" s="702">
        <v>1</v>
      </c>
      <c r="J33" s="702">
        <v>804</v>
      </c>
      <c r="K33" s="702">
        <v>0</v>
      </c>
      <c r="L33" s="702">
        <v>6</v>
      </c>
      <c r="M33" s="702">
        <v>2</v>
      </c>
      <c r="N33" s="702">
        <f t="shared" si="1"/>
        <v>813</v>
      </c>
      <c r="O33" s="702">
        <v>0</v>
      </c>
      <c r="P33" s="702">
        <v>0</v>
      </c>
      <c r="Q33" s="702">
        <v>0</v>
      </c>
      <c r="R33" s="702">
        <v>0</v>
      </c>
      <c r="S33" s="702">
        <v>0</v>
      </c>
      <c r="T33" s="702">
        <f t="shared" si="2"/>
        <v>0</v>
      </c>
      <c r="U33" s="702">
        <v>0</v>
      </c>
      <c r="V33" s="702">
        <v>0</v>
      </c>
      <c r="W33" s="702">
        <v>0</v>
      </c>
      <c r="X33" s="702">
        <v>0</v>
      </c>
      <c r="Y33" s="702">
        <v>0</v>
      </c>
      <c r="Z33" s="702">
        <f t="shared" si="3"/>
        <v>0</v>
      </c>
      <c r="AA33" s="702">
        <v>1</v>
      </c>
      <c r="AB33" s="702">
        <v>804</v>
      </c>
      <c r="AC33" s="702">
        <v>0</v>
      </c>
      <c r="AD33" s="702">
        <v>6</v>
      </c>
      <c r="AE33" s="702">
        <v>2</v>
      </c>
      <c r="AF33" s="703">
        <f t="shared" si="4"/>
        <v>813</v>
      </c>
    </row>
    <row r="34" spans="1:32" ht="24.95" customHeight="1" x14ac:dyDescent="0.25">
      <c r="A34" s="700">
        <v>24</v>
      </c>
      <c r="B34" s="701" t="s">
        <v>845</v>
      </c>
      <c r="C34" s="706">
        <f>AT_28_RqmtKitchen!C34</f>
        <v>0</v>
      </c>
      <c r="D34" s="706">
        <f>AT_28_RqmtKitchen!D34</f>
        <v>0</v>
      </c>
      <c r="E34" s="706">
        <f>AT_28_RqmtKitchen!E34</f>
        <v>0</v>
      </c>
      <c r="F34" s="706">
        <f>'AT3A_cvrg(Insti)_PY'!J35</f>
        <v>0</v>
      </c>
      <c r="G34" s="706">
        <f>'AT3A_cvrg(Insti)_PY'!K35+'AT3B_cvrg(Insti)_UPY '!K34+'AT3C_cvrg(Insti)_UPY '!K34</f>
        <v>0</v>
      </c>
      <c r="H34" s="706">
        <f t="shared" si="0"/>
        <v>0</v>
      </c>
      <c r="I34" s="706">
        <v>0</v>
      </c>
      <c r="J34" s="706">
        <v>0</v>
      </c>
      <c r="K34" s="706">
        <v>0</v>
      </c>
      <c r="L34" s="706">
        <v>0</v>
      </c>
      <c r="M34" s="706">
        <v>0</v>
      </c>
      <c r="N34" s="706">
        <f t="shared" si="1"/>
        <v>0</v>
      </c>
      <c r="O34" s="706">
        <v>0</v>
      </c>
      <c r="P34" s="706">
        <v>0</v>
      </c>
      <c r="Q34" s="706">
        <v>0</v>
      </c>
      <c r="R34" s="706">
        <v>0</v>
      </c>
      <c r="S34" s="706">
        <v>0</v>
      </c>
      <c r="T34" s="706">
        <f t="shared" si="2"/>
        <v>0</v>
      </c>
      <c r="U34" s="706">
        <v>0</v>
      </c>
      <c r="V34" s="706">
        <v>0</v>
      </c>
      <c r="W34" s="706">
        <v>0</v>
      </c>
      <c r="X34" s="706">
        <v>0</v>
      </c>
      <c r="Y34" s="706">
        <v>0</v>
      </c>
      <c r="Z34" s="706">
        <f t="shared" si="3"/>
        <v>0</v>
      </c>
      <c r="AA34" s="706">
        <v>0</v>
      </c>
      <c r="AB34" s="706">
        <v>0</v>
      </c>
      <c r="AC34" s="706">
        <v>0</v>
      </c>
      <c r="AD34" s="706">
        <v>0</v>
      </c>
      <c r="AE34" s="706">
        <v>0</v>
      </c>
      <c r="AF34" s="707">
        <f t="shared" si="4"/>
        <v>0</v>
      </c>
    </row>
    <row r="35" spans="1:32" ht="24.95" customHeight="1" x14ac:dyDescent="0.25">
      <c r="A35" s="729" t="s">
        <v>16</v>
      </c>
      <c r="B35" s="731"/>
      <c r="C35" s="703">
        <f>SUM(C11:C34)</f>
        <v>615</v>
      </c>
      <c r="D35" s="703">
        <f>SUM(D11:D34)</f>
        <v>81484</v>
      </c>
      <c r="E35" s="703">
        <f>SUM(E11:E34)</f>
        <v>0</v>
      </c>
      <c r="F35" s="703">
        <f>SUM(F11:F34)</f>
        <v>719</v>
      </c>
      <c r="G35" s="703">
        <f>SUM(G11:G34)</f>
        <v>872</v>
      </c>
      <c r="H35" s="703">
        <f t="shared" si="0"/>
        <v>83690</v>
      </c>
      <c r="I35" s="703">
        <f>SUM(I11:I34)</f>
        <v>1264</v>
      </c>
      <c r="J35" s="703">
        <f>SUM(J11:J34)</f>
        <v>127100</v>
      </c>
      <c r="K35" s="703">
        <f>SUM(K11:K34)</f>
        <v>0</v>
      </c>
      <c r="L35" s="703">
        <f>SUM(L11:L34)</f>
        <v>1682</v>
      </c>
      <c r="M35" s="703">
        <f>SUM(M11:M34)</f>
        <v>1683</v>
      </c>
      <c r="N35" s="703">
        <f t="shared" si="1"/>
        <v>131729</v>
      </c>
      <c r="O35" s="703">
        <f>SUM(O11:O34)</f>
        <v>0</v>
      </c>
      <c r="P35" s="703">
        <f>SUM(P11:P34)</f>
        <v>0</v>
      </c>
      <c r="Q35" s="703">
        <f>SUM(Q11:Q34)</f>
        <v>0</v>
      </c>
      <c r="R35" s="703">
        <f>SUM(R11:R34)</f>
        <v>0</v>
      </c>
      <c r="S35" s="703">
        <f>SUM(S11:S34)</f>
        <v>0</v>
      </c>
      <c r="T35" s="703">
        <f t="shared" si="2"/>
        <v>0</v>
      </c>
      <c r="U35" s="703">
        <f>SUM(U11:U34)</f>
        <v>0</v>
      </c>
      <c r="V35" s="703">
        <f>SUM(V11:V34)</f>
        <v>0</v>
      </c>
      <c r="W35" s="703">
        <f>SUM(W11:W34)</f>
        <v>0</v>
      </c>
      <c r="X35" s="703">
        <f>SUM(X11:X34)</f>
        <v>0</v>
      </c>
      <c r="Y35" s="703">
        <f>SUM(Y11:Y34)</f>
        <v>0</v>
      </c>
      <c r="Z35" s="703">
        <f t="shared" si="3"/>
        <v>0</v>
      </c>
      <c r="AA35" s="703">
        <f>SUM(AA11:AA34)</f>
        <v>615</v>
      </c>
      <c r="AB35" s="703">
        <f>SUM(AB11:AB34)</f>
        <v>38668</v>
      </c>
      <c r="AC35" s="703">
        <f>SUM(AC11:AC34)</f>
        <v>0</v>
      </c>
      <c r="AD35" s="703">
        <f>SUM(AD11:AD34)</f>
        <v>719</v>
      </c>
      <c r="AE35" s="703">
        <f>SUM(AE11:AE34)</f>
        <v>872</v>
      </c>
      <c r="AF35" s="703">
        <f t="shared" si="4"/>
        <v>40874</v>
      </c>
    </row>
    <row r="36" spans="1:32" x14ac:dyDescent="0.25">
      <c r="A36" s="7"/>
      <c r="B36" s="7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</row>
    <row r="37" spans="1:32" ht="21" customHeight="1" x14ac:dyDescent="0.25">
      <c r="A37" s="1096" t="s">
        <v>1111</v>
      </c>
      <c r="B37" s="1096"/>
      <c r="C37" s="1096"/>
      <c r="D37" s="1096"/>
      <c r="E37" s="1096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</row>
    <row r="38" spans="1:32" ht="15" customHeight="1" x14ac:dyDescent="0.25">
      <c r="A38" s="611" t="s">
        <v>1091</v>
      </c>
      <c r="B38" s="611" t="s">
        <v>1101</v>
      </c>
      <c r="C38" s="611" t="s">
        <v>150</v>
      </c>
      <c r="D38" s="611" t="s">
        <v>1102</v>
      </c>
      <c r="E38" s="611" t="s">
        <v>1103</v>
      </c>
      <c r="F38" s="610"/>
      <c r="G38" s="610"/>
      <c r="H38" s="610"/>
      <c r="I38" s="610"/>
      <c r="J38" s="610"/>
      <c r="K38" s="61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</row>
    <row r="39" spans="1:32" ht="30" customHeight="1" x14ac:dyDescent="0.25">
      <c r="A39" s="612">
        <v>1</v>
      </c>
      <c r="B39" s="615" t="s">
        <v>1104</v>
      </c>
      <c r="C39" s="612" t="s">
        <v>1105</v>
      </c>
      <c r="D39" s="612">
        <v>941</v>
      </c>
      <c r="E39" s="613">
        <v>47.05</v>
      </c>
      <c r="F39" s="610"/>
      <c r="G39" s="610"/>
      <c r="H39" s="610"/>
      <c r="I39" s="610"/>
      <c r="J39" s="610"/>
      <c r="K39" s="610"/>
    </row>
    <row r="40" spans="1:32" ht="30" customHeight="1" x14ac:dyDescent="0.25">
      <c r="A40" s="612">
        <v>2</v>
      </c>
      <c r="B40" s="615" t="s">
        <v>1104</v>
      </c>
      <c r="C40" s="612" t="s">
        <v>1106</v>
      </c>
      <c r="D40" s="612">
        <v>13822</v>
      </c>
      <c r="E40" s="613">
        <v>691.1</v>
      </c>
      <c r="F40" s="610"/>
      <c r="G40" s="610"/>
      <c r="H40" s="610"/>
      <c r="I40" s="610"/>
      <c r="J40" s="610"/>
      <c r="K40" s="610"/>
    </row>
    <row r="41" spans="1:32" ht="30" customHeight="1" x14ac:dyDescent="0.25">
      <c r="A41" s="612">
        <v>3</v>
      </c>
      <c r="B41" s="615" t="s">
        <v>1104</v>
      </c>
      <c r="C41" s="612" t="s">
        <v>1107</v>
      </c>
      <c r="D41" s="612">
        <v>19578</v>
      </c>
      <c r="E41" s="613">
        <v>978.9</v>
      </c>
      <c r="F41" s="602"/>
      <c r="G41" s="602"/>
      <c r="H41" s="602"/>
      <c r="I41" s="602"/>
      <c r="J41" s="602"/>
      <c r="K41" s="602"/>
    </row>
    <row r="42" spans="1:32" ht="30" customHeight="1" x14ac:dyDescent="0.25">
      <c r="A42" s="612">
        <v>4</v>
      </c>
      <c r="B42" s="615" t="s">
        <v>1104</v>
      </c>
      <c r="C42" s="612" t="s">
        <v>1108</v>
      </c>
      <c r="D42" s="612">
        <v>6296</v>
      </c>
      <c r="E42" s="613">
        <v>314.8</v>
      </c>
      <c r="F42" s="602"/>
      <c r="G42" s="602"/>
      <c r="H42" s="602"/>
      <c r="I42" s="602"/>
      <c r="J42" s="602"/>
      <c r="K42" s="602"/>
    </row>
    <row r="43" spans="1:32" ht="30" customHeight="1" x14ac:dyDescent="0.25">
      <c r="A43" s="612">
        <v>5</v>
      </c>
      <c r="B43" s="615" t="s">
        <v>1109</v>
      </c>
      <c r="C43" s="612" t="s">
        <v>1110</v>
      </c>
      <c r="D43" s="612">
        <v>237</v>
      </c>
      <c r="E43" s="613">
        <v>11.85</v>
      </c>
      <c r="F43" s="602"/>
      <c r="G43" s="602"/>
      <c r="H43" s="602"/>
      <c r="I43" s="602"/>
      <c r="J43" s="602"/>
      <c r="K43" s="602"/>
    </row>
    <row r="44" spans="1:32" x14ac:dyDescent="0.25">
      <c r="A44" s="612"/>
      <c r="B44" s="612"/>
      <c r="C44" s="612"/>
      <c r="D44" s="611">
        <f>SUM(D39:D43)</f>
        <v>40874</v>
      </c>
      <c r="E44" s="614">
        <f>SUM(E39:E43)</f>
        <v>2043.6999999999998</v>
      </c>
      <c r="F44" s="602"/>
      <c r="G44" s="708"/>
      <c r="H44" s="602"/>
      <c r="I44" s="602"/>
      <c r="J44" s="602"/>
      <c r="K44" s="602"/>
    </row>
    <row r="45" spans="1:32" x14ac:dyDescent="0.25">
      <c r="A45" s="689"/>
      <c r="B45" s="689"/>
      <c r="C45" s="689"/>
      <c r="D45" s="690"/>
      <c r="E45" s="691"/>
      <c r="F45" s="682"/>
      <c r="G45" s="682"/>
      <c r="H45" s="682"/>
      <c r="I45" s="682"/>
      <c r="J45" s="682"/>
      <c r="K45" s="682"/>
    </row>
    <row r="46" spans="1:32" x14ac:dyDescent="0.25">
      <c r="A46" s="689"/>
      <c r="B46" s="689"/>
      <c r="C46" s="689"/>
      <c r="D46" s="690"/>
      <c r="E46" s="691"/>
      <c r="F46" s="682"/>
      <c r="G46" s="682"/>
      <c r="H46" s="682"/>
      <c r="I46" s="682"/>
      <c r="J46" s="682"/>
      <c r="K46" s="682"/>
    </row>
    <row r="47" spans="1:32" x14ac:dyDescent="0.25">
      <c r="A47" s="667"/>
      <c r="B47" s="667"/>
      <c r="C47" s="667"/>
      <c r="D47" s="667"/>
      <c r="E47" s="667"/>
      <c r="F47" s="667"/>
      <c r="G47" s="667"/>
      <c r="H47" s="667"/>
      <c r="I47" s="667"/>
      <c r="J47" s="667"/>
      <c r="K47" s="667"/>
      <c r="N47" s="936" t="s">
        <v>1120</v>
      </c>
      <c r="O47" s="936"/>
      <c r="P47" s="936"/>
      <c r="Q47" s="936"/>
      <c r="AB47" s="832" t="s">
        <v>1116</v>
      </c>
      <c r="AC47" s="832"/>
      <c r="AD47" s="832"/>
      <c r="AE47" s="832"/>
      <c r="AF47" s="832"/>
    </row>
    <row r="48" spans="1:32" s="11" customFormat="1" ht="12.75" x14ac:dyDescent="0.2">
      <c r="A48" s="10" t="s">
        <v>1114</v>
      </c>
      <c r="B48" s="666"/>
      <c r="C48" s="666"/>
      <c r="D48" s="666"/>
      <c r="E48" s="666"/>
      <c r="F48" s="666"/>
      <c r="G48" s="666"/>
      <c r="H48" s="666"/>
      <c r="I48" s="666"/>
      <c r="J48" s="10"/>
      <c r="K48" s="27"/>
      <c r="L48" s="27"/>
      <c r="M48" s="27"/>
      <c r="N48" s="936" t="s">
        <v>1121</v>
      </c>
      <c r="O48" s="936"/>
      <c r="P48" s="936"/>
      <c r="Q48" s="936"/>
      <c r="T48" s="10"/>
      <c r="U48" s="10"/>
      <c r="V48" s="10"/>
      <c r="W48" s="10"/>
      <c r="X48" s="10"/>
      <c r="Y48" s="10"/>
      <c r="Z48" s="651"/>
      <c r="AA48" s="651"/>
      <c r="AB48" s="832" t="s">
        <v>1115</v>
      </c>
      <c r="AC48" s="832"/>
      <c r="AD48" s="832"/>
      <c r="AE48" s="832"/>
      <c r="AF48" s="832"/>
    </row>
    <row r="49" spans="1:32" s="11" customFormat="1" ht="12.75" customHeight="1" x14ac:dyDescent="0.2">
      <c r="A49" s="666"/>
      <c r="B49" s="666"/>
      <c r="C49" s="666"/>
      <c r="D49" s="666"/>
      <c r="E49" s="666"/>
      <c r="F49" s="666"/>
      <c r="G49" s="666"/>
      <c r="H49" s="666"/>
      <c r="I49" s="666"/>
      <c r="J49" s="27"/>
      <c r="K49" s="27"/>
      <c r="L49" s="27"/>
      <c r="M49" s="27"/>
      <c r="N49" s="936" t="s">
        <v>1122</v>
      </c>
      <c r="O49" s="936"/>
      <c r="P49" s="936"/>
      <c r="Q49" s="936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11" customFormat="1" ht="12.75" x14ac:dyDescent="0.2">
      <c r="A50" s="10"/>
      <c r="B50" s="10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10"/>
      <c r="P50" s="10"/>
      <c r="Q50" s="10"/>
      <c r="R50" s="10"/>
      <c r="S50" s="10"/>
      <c r="T50" s="10"/>
      <c r="U50" s="10"/>
      <c r="V50" s="10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</sheetData>
  <mergeCells count="17">
    <mergeCell ref="N49:Q49"/>
    <mergeCell ref="N47:Q47"/>
    <mergeCell ref="AB47:AF47"/>
    <mergeCell ref="AB48:AF48"/>
    <mergeCell ref="AA8:AF8"/>
    <mergeCell ref="A35:B35"/>
    <mergeCell ref="N48:Q48"/>
    <mergeCell ref="AE1:AF1"/>
    <mergeCell ref="O8:T8"/>
    <mergeCell ref="C4:W4"/>
    <mergeCell ref="E2:V2"/>
    <mergeCell ref="A37:E37"/>
    <mergeCell ref="A8:A9"/>
    <mergeCell ref="B8:B9"/>
    <mergeCell ref="C8:H8"/>
    <mergeCell ref="I8:N8"/>
    <mergeCell ref="U8:Z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47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P43"/>
  <sheetViews>
    <sheetView topLeftCell="A4" zoomScale="85" zoomScaleNormal="85" zoomScaleSheetLayoutView="115" workbookViewId="0">
      <selection activeCell="N9" sqref="N9"/>
    </sheetView>
  </sheetViews>
  <sheetFormatPr defaultColWidth="8.85546875" defaultRowHeight="14.25" x14ac:dyDescent="0.2"/>
  <cols>
    <col min="1" max="1" width="8.140625" style="61" customWidth="1"/>
    <col min="2" max="2" width="17.42578125" style="61" customWidth="1"/>
    <col min="3" max="3" width="12.140625" style="61" customWidth="1"/>
    <col min="4" max="4" width="11.7109375" style="61" customWidth="1"/>
    <col min="5" max="5" width="11.28515625" style="61" customWidth="1"/>
    <col min="6" max="6" width="17.140625" style="61" customWidth="1"/>
    <col min="7" max="7" width="15.140625" style="61" customWidth="1"/>
    <col min="8" max="8" width="14.42578125" style="61" customWidth="1"/>
    <col min="9" max="9" width="14.85546875" style="61" customWidth="1"/>
    <col min="10" max="10" width="18.42578125" style="61" customWidth="1"/>
    <col min="11" max="11" width="17.28515625" style="61" customWidth="1"/>
    <col min="12" max="12" width="18.28515625" style="61" customWidth="1"/>
    <col min="13" max="16384" width="8.85546875" style="61"/>
  </cols>
  <sheetData>
    <row r="1" spans="1:42" ht="15" x14ac:dyDescent="0.2">
      <c r="B1" s="11"/>
      <c r="C1" s="11"/>
      <c r="D1" s="11"/>
      <c r="E1" s="11"/>
      <c r="F1" s="1"/>
      <c r="G1" s="1"/>
      <c r="H1" s="11"/>
      <c r="J1" s="32"/>
      <c r="K1" s="905" t="s">
        <v>554</v>
      </c>
      <c r="L1" s="905"/>
    </row>
    <row r="2" spans="1:42" ht="15.75" x14ac:dyDescent="0.25">
      <c r="B2" s="767" t="s">
        <v>0</v>
      </c>
      <c r="C2" s="767"/>
      <c r="D2" s="767"/>
      <c r="E2" s="767"/>
      <c r="F2" s="767"/>
      <c r="G2" s="767"/>
      <c r="H2" s="767"/>
      <c r="I2" s="767"/>
      <c r="J2" s="767"/>
    </row>
    <row r="3" spans="1:42" ht="20.25" x14ac:dyDescent="0.3">
      <c r="B3" s="768" t="s">
        <v>663</v>
      </c>
      <c r="C3" s="768"/>
      <c r="D3" s="768"/>
      <c r="E3" s="768"/>
      <c r="F3" s="768"/>
      <c r="G3" s="768"/>
      <c r="H3" s="768"/>
      <c r="I3" s="768"/>
      <c r="J3" s="768"/>
    </row>
    <row r="4" spans="1:42" ht="20.25" x14ac:dyDescent="0.3">
      <c r="B4" s="106"/>
      <c r="C4" s="106"/>
      <c r="D4" s="106"/>
      <c r="E4" s="106"/>
      <c r="F4" s="106"/>
      <c r="G4" s="106"/>
      <c r="H4" s="106"/>
      <c r="I4" s="106"/>
      <c r="J4" s="106"/>
    </row>
    <row r="5" spans="1:42" ht="15.6" customHeight="1" x14ac:dyDescent="0.25">
      <c r="B5" s="1113" t="s">
        <v>759</v>
      </c>
      <c r="C5" s="1113"/>
      <c r="D5" s="1113"/>
      <c r="E5" s="1113"/>
      <c r="F5" s="1113"/>
      <c r="G5" s="1113"/>
      <c r="H5" s="1113"/>
      <c r="I5" s="1113"/>
      <c r="J5" s="1113"/>
      <c r="K5" s="1113"/>
      <c r="L5" s="1113"/>
    </row>
    <row r="6" spans="1:42" x14ac:dyDescent="0.2">
      <c r="A6" s="27" t="s">
        <v>870</v>
      </c>
      <c r="B6" s="27"/>
      <c r="C6" s="24"/>
    </row>
    <row r="7" spans="1:42" ht="15" customHeight="1" x14ac:dyDescent="0.2">
      <c r="A7" s="1107" t="s">
        <v>105</v>
      </c>
      <c r="B7" s="1114" t="s">
        <v>3</v>
      </c>
      <c r="C7" s="1102" t="s">
        <v>21</v>
      </c>
      <c r="D7" s="1102"/>
      <c r="E7" s="1102"/>
      <c r="F7" s="1102"/>
      <c r="G7" s="1110" t="s">
        <v>22</v>
      </c>
      <c r="H7" s="1111"/>
      <c r="I7" s="1111"/>
      <c r="J7" s="1112"/>
      <c r="K7" s="1114" t="s">
        <v>388</v>
      </c>
      <c r="L7" s="1102" t="s">
        <v>779</v>
      </c>
    </row>
    <row r="8" spans="1:42" ht="31.15" customHeight="1" x14ac:dyDescent="0.2">
      <c r="A8" s="1108"/>
      <c r="B8" s="1115"/>
      <c r="C8" s="1102" t="s">
        <v>249</v>
      </c>
      <c r="D8" s="1114" t="s">
        <v>449</v>
      </c>
      <c r="E8" s="1116" t="s">
        <v>91</v>
      </c>
      <c r="F8" s="1117"/>
      <c r="G8" s="1103" t="s">
        <v>249</v>
      </c>
      <c r="H8" s="1102" t="s">
        <v>449</v>
      </c>
      <c r="I8" s="1100" t="s">
        <v>91</v>
      </c>
      <c r="J8" s="1101"/>
      <c r="K8" s="1115"/>
      <c r="L8" s="1102"/>
    </row>
    <row r="9" spans="1:42" ht="69.75" customHeight="1" x14ac:dyDescent="0.2">
      <c r="A9" s="1109"/>
      <c r="B9" s="1103"/>
      <c r="C9" s="1102"/>
      <c r="D9" s="1103"/>
      <c r="E9" s="456" t="s">
        <v>1130</v>
      </c>
      <c r="F9" s="456" t="s">
        <v>450</v>
      </c>
      <c r="G9" s="1102"/>
      <c r="H9" s="1102"/>
      <c r="I9" s="456" t="s">
        <v>1130</v>
      </c>
      <c r="J9" s="456" t="s">
        <v>450</v>
      </c>
      <c r="K9" s="1103"/>
      <c r="L9" s="1102"/>
    </row>
    <row r="10" spans="1:42" x14ac:dyDescent="0.2">
      <c r="A10" s="128">
        <v>1</v>
      </c>
      <c r="B10" s="127">
        <v>2</v>
      </c>
      <c r="C10" s="128">
        <v>3</v>
      </c>
      <c r="D10" s="127">
        <v>4</v>
      </c>
      <c r="E10" s="128">
        <v>5</v>
      </c>
      <c r="F10" s="127">
        <v>6</v>
      </c>
      <c r="G10" s="128">
        <v>7</v>
      </c>
      <c r="H10" s="127">
        <v>8</v>
      </c>
      <c r="I10" s="128">
        <v>9</v>
      </c>
      <c r="J10" s="127">
        <v>10</v>
      </c>
      <c r="K10" s="128" t="s">
        <v>562</v>
      </c>
      <c r="L10" s="127">
        <v>12</v>
      </c>
    </row>
    <row r="11" spans="1:42" s="92" customFormat="1" ht="15.95" customHeight="1" x14ac:dyDescent="0.25">
      <c r="A11" s="250">
        <v>1</v>
      </c>
      <c r="B11" s="252" t="s">
        <v>822</v>
      </c>
      <c r="C11" s="93">
        <f>'enrolment vs availed_PY'!G11</f>
        <v>99016</v>
      </c>
      <c r="D11" s="492">
        <f>'AT-8_Hon_CCH_Pry'!C13</f>
        <v>2703</v>
      </c>
      <c r="E11" s="523">
        <f>'AT-8_Hon_CCH_Pry'!D13</f>
        <v>2886</v>
      </c>
      <c r="F11" s="93"/>
      <c r="G11" s="93">
        <f>'enrolment vs availed_UPY'!G11</f>
        <v>87764</v>
      </c>
      <c r="H11" s="492">
        <f>'AT-8A_Hon_CCH_UPry'!C13</f>
        <v>1284</v>
      </c>
      <c r="I11" s="523">
        <f>'AT-8A_Hon_CCH_UPry'!D13</f>
        <v>1346</v>
      </c>
      <c r="J11" s="492"/>
      <c r="K11" s="524">
        <v>4532</v>
      </c>
      <c r="L11" s="824"/>
      <c r="M11" s="696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2" ht="15.95" customHeight="1" x14ac:dyDescent="0.25">
      <c r="A12" s="250">
        <v>2</v>
      </c>
      <c r="B12" s="252" t="s">
        <v>823</v>
      </c>
      <c r="C12" s="93">
        <f>'enrolment vs availed_PY'!G12</f>
        <v>322820</v>
      </c>
      <c r="D12" s="492">
        <f>'AT-8_Hon_CCH_Pry'!C14</f>
        <v>8822</v>
      </c>
      <c r="E12" s="523">
        <f>'AT-8_Hon_CCH_Pry'!D14</f>
        <v>8673</v>
      </c>
      <c r="F12" s="93"/>
      <c r="G12" s="93">
        <f>'enrolment vs availed_UPY'!G12</f>
        <v>182524</v>
      </c>
      <c r="H12" s="492">
        <f>'AT-8A_Hon_CCH_UPry'!C14</f>
        <v>3845</v>
      </c>
      <c r="I12" s="523">
        <f>'AT-8A_Hon_CCH_UPry'!D14</f>
        <v>3568</v>
      </c>
      <c r="J12" s="492"/>
      <c r="K12" s="524">
        <v>12667</v>
      </c>
      <c r="L12" s="825"/>
      <c r="M12" s="696"/>
    </row>
    <row r="13" spans="1:42" ht="15.95" customHeight="1" x14ac:dyDescent="0.25">
      <c r="A13" s="250">
        <v>3</v>
      </c>
      <c r="B13" s="252" t="s">
        <v>824</v>
      </c>
      <c r="C13" s="93">
        <f>'enrolment vs availed_PY'!G13</f>
        <v>350544</v>
      </c>
      <c r="D13" s="492">
        <f>'AT-8_Hon_CCH_Pry'!C15</f>
        <v>7794</v>
      </c>
      <c r="E13" s="523">
        <f>'AT-8_Hon_CCH_Pry'!D15</f>
        <v>7571</v>
      </c>
      <c r="F13" s="92"/>
      <c r="G13" s="93">
        <f>'enrolment vs availed_UPY'!G13</f>
        <v>183811</v>
      </c>
      <c r="H13" s="492">
        <f>'AT-8A_Hon_CCH_UPry'!C15</f>
        <v>3727</v>
      </c>
      <c r="I13" s="523">
        <f>'AT-8A_Hon_CCH_UPry'!D15</f>
        <v>3205</v>
      </c>
      <c r="J13" s="492"/>
      <c r="K13" s="524">
        <v>11521</v>
      </c>
      <c r="L13" s="825"/>
      <c r="M13" s="696"/>
    </row>
    <row r="14" spans="1:42" ht="15.95" customHeight="1" x14ac:dyDescent="0.25">
      <c r="A14" s="250">
        <v>4</v>
      </c>
      <c r="B14" s="252" t="s">
        <v>825</v>
      </c>
      <c r="C14" s="93">
        <f>'enrolment vs availed_PY'!G14</f>
        <v>363682</v>
      </c>
      <c r="D14" s="492">
        <f>'AT-8_Hon_CCH_Pry'!C16</f>
        <v>9937</v>
      </c>
      <c r="E14" s="523">
        <f>'AT-8_Hon_CCH_Pry'!D16</f>
        <v>9001</v>
      </c>
      <c r="F14" s="92"/>
      <c r="G14" s="93">
        <f>'enrolment vs availed_UPY'!G14</f>
        <v>226909</v>
      </c>
      <c r="H14" s="492">
        <f>'AT-8A_Hon_CCH_UPry'!C16</f>
        <v>4525</v>
      </c>
      <c r="I14" s="523">
        <f>'AT-8A_Hon_CCH_UPry'!D16</f>
        <v>3858</v>
      </c>
      <c r="J14" s="492"/>
      <c r="K14" s="524">
        <v>13762</v>
      </c>
      <c r="L14" s="825"/>
      <c r="M14" s="696"/>
    </row>
    <row r="15" spans="1:42" ht="15.95" customHeight="1" x14ac:dyDescent="0.25">
      <c r="A15" s="250">
        <v>5</v>
      </c>
      <c r="B15" s="252" t="s">
        <v>826</v>
      </c>
      <c r="C15" s="93">
        <f>'enrolment vs availed_PY'!G15</f>
        <v>237875</v>
      </c>
      <c r="D15" s="492">
        <f>'AT-8_Hon_CCH_Pry'!C17</f>
        <v>6321</v>
      </c>
      <c r="E15" s="523">
        <f>'AT-8_Hon_CCH_Pry'!D17</f>
        <v>5062</v>
      </c>
      <c r="F15" s="92"/>
      <c r="G15" s="93">
        <f>'enrolment vs availed_UPY'!G15</f>
        <v>189731</v>
      </c>
      <c r="H15" s="492">
        <f>'AT-8A_Hon_CCH_UPry'!C17</f>
        <v>2886</v>
      </c>
      <c r="I15" s="523">
        <f>'AT-8A_Hon_CCH_UPry'!D17</f>
        <v>2169</v>
      </c>
      <c r="J15" s="492"/>
      <c r="K15" s="524">
        <v>8107</v>
      </c>
      <c r="L15" s="825"/>
      <c r="M15" s="696"/>
    </row>
    <row r="16" spans="1:42" ht="15.95" customHeight="1" x14ac:dyDescent="0.25">
      <c r="A16" s="250">
        <v>6</v>
      </c>
      <c r="B16" s="252" t="s">
        <v>827</v>
      </c>
      <c r="C16" s="93">
        <f>'enrolment vs availed_PY'!G16</f>
        <v>135293</v>
      </c>
      <c r="D16" s="492">
        <f>'AT-8_Hon_CCH_Pry'!C18</f>
        <v>3913</v>
      </c>
      <c r="E16" s="523">
        <f>'AT-8_Hon_CCH_Pry'!D18</f>
        <v>3752</v>
      </c>
      <c r="F16" s="92"/>
      <c r="G16" s="93">
        <f>'enrolment vs availed_UPY'!G16</f>
        <v>101770</v>
      </c>
      <c r="H16" s="492">
        <f>'AT-8A_Hon_CCH_UPry'!C18</f>
        <v>2541</v>
      </c>
      <c r="I16" s="523">
        <f>'AT-8A_Hon_CCH_UPry'!D18</f>
        <v>1624</v>
      </c>
      <c r="J16" s="492"/>
      <c r="K16" s="524">
        <v>6154</v>
      </c>
      <c r="L16" s="825"/>
      <c r="M16" s="696"/>
    </row>
    <row r="17" spans="1:13" ht="15.95" customHeight="1" x14ac:dyDescent="0.25">
      <c r="A17" s="250">
        <v>7</v>
      </c>
      <c r="B17" s="252" t="s">
        <v>828</v>
      </c>
      <c r="C17" s="93">
        <f>'enrolment vs availed_PY'!G17</f>
        <v>371821</v>
      </c>
      <c r="D17" s="492">
        <f>'AT-8_Hon_CCH_Pry'!C19</f>
        <v>5781</v>
      </c>
      <c r="E17" s="523">
        <f>'AT-8_Hon_CCH_Pry'!D19</f>
        <v>5743</v>
      </c>
      <c r="F17" s="92"/>
      <c r="G17" s="93">
        <f>'enrolment vs availed_UPY'!G17</f>
        <v>181010</v>
      </c>
      <c r="H17" s="492">
        <f>'AT-8A_Hon_CCH_UPry'!C19</f>
        <v>2180</v>
      </c>
      <c r="I17" s="523">
        <f>'AT-8A_Hon_CCH_UPry'!D19</f>
        <v>1979</v>
      </c>
      <c r="J17" s="492"/>
      <c r="K17" s="524">
        <v>7961</v>
      </c>
      <c r="L17" s="825"/>
      <c r="M17" s="696"/>
    </row>
    <row r="18" spans="1:13" ht="15.95" customHeight="1" x14ac:dyDescent="0.25">
      <c r="A18" s="250">
        <v>8</v>
      </c>
      <c r="B18" s="252" t="s">
        <v>829</v>
      </c>
      <c r="C18" s="93">
        <f>'enrolment vs availed_PY'!G18</f>
        <v>51591</v>
      </c>
      <c r="D18" s="492">
        <f>'AT-8_Hon_CCH_Pry'!C20</f>
        <v>2954</v>
      </c>
      <c r="E18" s="523">
        <f>'AT-8_Hon_CCH_Pry'!D20</f>
        <v>2007</v>
      </c>
      <c r="F18" s="92"/>
      <c r="G18" s="93">
        <f>'enrolment vs availed_UPY'!G18</f>
        <v>29001</v>
      </c>
      <c r="H18" s="492">
        <f>'AT-8A_Hon_CCH_UPry'!C20</f>
        <v>1187</v>
      </c>
      <c r="I18" s="523">
        <f>'AT-8A_Hon_CCH_UPry'!D20</f>
        <v>677</v>
      </c>
      <c r="J18" s="492"/>
      <c r="K18" s="524">
        <v>3491</v>
      </c>
      <c r="L18" s="825"/>
      <c r="M18" s="696"/>
    </row>
    <row r="19" spans="1:13" ht="15.95" customHeight="1" x14ac:dyDescent="0.25">
      <c r="A19" s="250">
        <v>9</v>
      </c>
      <c r="B19" s="252" t="s">
        <v>830</v>
      </c>
      <c r="C19" s="93">
        <f>'enrolment vs availed_PY'!G19</f>
        <v>347745</v>
      </c>
      <c r="D19" s="492">
        <f>'AT-8_Hon_CCH_Pry'!C21</f>
        <v>7697</v>
      </c>
      <c r="E19" s="523">
        <f>'AT-8_Hon_CCH_Pry'!D21</f>
        <v>7884</v>
      </c>
      <c r="F19" s="92"/>
      <c r="G19" s="93">
        <f>'enrolment vs availed_UPY'!G19</f>
        <v>241876</v>
      </c>
      <c r="H19" s="492">
        <f>'AT-8A_Hon_CCH_UPry'!C21</f>
        <v>4784</v>
      </c>
      <c r="I19" s="523">
        <f>'AT-8A_Hon_CCH_UPry'!D21</f>
        <v>3886</v>
      </c>
      <c r="J19" s="492"/>
      <c r="K19" s="524">
        <v>12481</v>
      </c>
      <c r="L19" s="825"/>
      <c r="M19" s="696"/>
    </row>
    <row r="20" spans="1:13" ht="15.95" customHeight="1" x14ac:dyDescent="0.25">
      <c r="A20" s="250">
        <v>10</v>
      </c>
      <c r="B20" s="252" t="s">
        <v>831</v>
      </c>
      <c r="C20" s="93">
        <f>'enrolment vs availed_PY'!G20</f>
        <v>304945</v>
      </c>
      <c r="D20" s="492">
        <f>'AT-8_Hon_CCH_Pry'!C22</f>
        <v>6019</v>
      </c>
      <c r="E20" s="523">
        <f>'AT-8_Hon_CCH_Pry'!D22</f>
        <v>5863</v>
      </c>
      <c r="F20" s="92"/>
      <c r="G20" s="93">
        <f>'enrolment vs availed_UPY'!G20</f>
        <v>201113</v>
      </c>
      <c r="H20" s="492">
        <f>'AT-8A_Hon_CCH_UPry'!C22</f>
        <v>3555</v>
      </c>
      <c r="I20" s="523">
        <f>'AT-8A_Hon_CCH_UPry'!D22</f>
        <v>3317</v>
      </c>
      <c r="J20" s="492"/>
      <c r="K20" s="524">
        <v>9841</v>
      </c>
      <c r="L20" s="825"/>
      <c r="M20" s="696"/>
    </row>
    <row r="21" spans="1:13" ht="15.95" customHeight="1" x14ac:dyDescent="0.25">
      <c r="A21" s="250">
        <v>11</v>
      </c>
      <c r="B21" s="252" t="s">
        <v>832</v>
      </c>
      <c r="C21" s="93">
        <f>'enrolment vs availed_PY'!G21</f>
        <v>187226</v>
      </c>
      <c r="D21" s="492">
        <f>'AT-8_Hon_CCH_Pry'!C23</f>
        <v>4554</v>
      </c>
      <c r="E21" s="523">
        <f>'AT-8_Hon_CCH_Pry'!D23</f>
        <v>4076</v>
      </c>
      <c r="F21" s="92"/>
      <c r="G21" s="93">
        <f>'enrolment vs availed_UPY'!G21</f>
        <v>114083</v>
      </c>
      <c r="H21" s="492">
        <f>'AT-8A_Hon_CCH_UPry'!C23</f>
        <v>2030</v>
      </c>
      <c r="I21" s="523">
        <f>'AT-8A_Hon_CCH_UPry'!D23</f>
        <v>2030</v>
      </c>
      <c r="J21" s="492"/>
      <c r="K21" s="524">
        <v>6584</v>
      </c>
      <c r="L21" s="825"/>
      <c r="M21" s="696"/>
    </row>
    <row r="22" spans="1:13" ht="15.95" customHeight="1" x14ac:dyDescent="0.25">
      <c r="A22" s="250">
        <v>12</v>
      </c>
      <c r="B22" s="252" t="s">
        <v>833</v>
      </c>
      <c r="C22" s="93">
        <f>'enrolment vs availed_PY'!G22</f>
        <v>123506</v>
      </c>
      <c r="D22" s="492">
        <f>'AT-8_Hon_CCH_Pry'!C24</f>
        <v>1649</v>
      </c>
      <c r="E22" s="523">
        <f>'AT-8_Hon_CCH_Pry'!D24</f>
        <v>1649</v>
      </c>
      <c r="F22" s="92"/>
      <c r="G22" s="93">
        <f>'enrolment vs availed_UPY'!G22</f>
        <v>143623</v>
      </c>
      <c r="H22" s="492">
        <f>'AT-8A_Hon_CCH_UPry'!C24</f>
        <v>1720</v>
      </c>
      <c r="I22" s="523">
        <f>'AT-8A_Hon_CCH_UPry'!D24</f>
        <v>1720</v>
      </c>
      <c r="J22" s="492"/>
      <c r="K22" s="524">
        <v>3669</v>
      </c>
      <c r="L22" s="825"/>
      <c r="M22" s="696"/>
    </row>
    <row r="23" spans="1:13" ht="15.95" customHeight="1" x14ac:dyDescent="0.25">
      <c r="A23" s="250">
        <v>13</v>
      </c>
      <c r="B23" s="252" t="s">
        <v>834</v>
      </c>
      <c r="C23" s="93">
        <f>'enrolment vs availed_PY'!G23</f>
        <v>437290</v>
      </c>
      <c r="D23" s="492">
        <f>'AT-8_Hon_CCH_Pry'!C25</f>
        <v>8007</v>
      </c>
      <c r="E23" s="523">
        <f>'AT-8_Hon_CCH_Pry'!D25</f>
        <v>7268</v>
      </c>
      <c r="F23" s="92"/>
      <c r="G23" s="93">
        <f>'enrolment vs availed_UPY'!G23</f>
        <v>265146</v>
      </c>
      <c r="H23" s="492">
        <f>'AT-8A_Hon_CCH_UPry'!C25</f>
        <v>3620</v>
      </c>
      <c r="I23" s="523">
        <f>'AT-8A_Hon_CCH_UPry'!D25</f>
        <v>4700</v>
      </c>
      <c r="J23" s="492"/>
      <c r="K23" s="524">
        <v>12268</v>
      </c>
      <c r="L23" s="825"/>
      <c r="M23" s="696"/>
    </row>
    <row r="24" spans="1:13" ht="15.95" customHeight="1" x14ac:dyDescent="0.25">
      <c r="A24" s="250">
        <v>14</v>
      </c>
      <c r="B24" s="252" t="s">
        <v>835</v>
      </c>
      <c r="C24" s="93">
        <f>'enrolment vs availed_PY'!G24</f>
        <v>767188</v>
      </c>
      <c r="D24" s="492">
        <f>'AT-8_Hon_CCH_Pry'!C26</f>
        <v>12799</v>
      </c>
      <c r="E24" s="523">
        <f>'AT-8_Hon_CCH_Pry'!D26</f>
        <v>13367</v>
      </c>
      <c r="F24" s="92"/>
      <c r="G24" s="93">
        <f>'enrolment vs availed_UPY'!G24</f>
        <v>502002</v>
      </c>
      <c r="H24" s="492">
        <f>'AT-8A_Hon_CCH_UPry'!C26</f>
        <v>7172</v>
      </c>
      <c r="I24" s="523">
        <f>'AT-8A_Hon_CCH_UPry'!D26</f>
        <v>6737</v>
      </c>
      <c r="J24" s="492"/>
      <c r="K24" s="524">
        <v>20404</v>
      </c>
      <c r="L24" s="825"/>
      <c r="M24" s="696"/>
    </row>
    <row r="25" spans="1:13" ht="15.95" customHeight="1" x14ac:dyDescent="0.25">
      <c r="A25" s="250">
        <v>15</v>
      </c>
      <c r="B25" s="252" t="s">
        <v>836</v>
      </c>
      <c r="C25" s="93">
        <f>'enrolment vs availed_PY'!G25</f>
        <v>416899</v>
      </c>
      <c r="D25" s="492">
        <f>'AT-8_Hon_CCH_Pry'!C27</f>
        <v>10716</v>
      </c>
      <c r="E25" s="523">
        <f>'AT-8_Hon_CCH_Pry'!D27</f>
        <v>10351</v>
      </c>
      <c r="F25" s="92"/>
      <c r="G25" s="93">
        <f>'enrolment vs availed_UPY'!G25</f>
        <v>301158</v>
      </c>
      <c r="H25" s="492">
        <f>'AT-8A_Hon_CCH_UPry'!C27</f>
        <v>5102</v>
      </c>
      <c r="I25" s="523">
        <f>'AT-8A_Hon_CCH_UPry'!D27</f>
        <v>4929</v>
      </c>
      <c r="J25" s="492"/>
      <c r="K25" s="524">
        <v>15818</v>
      </c>
      <c r="L25" s="825"/>
      <c r="M25" s="696"/>
    </row>
    <row r="26" spans="1:13" ht="15.95" customHeight="1" x14ac:dyDescent="0.25">
      <c r="A26" s="250">
        <v>16</v>
      </c>
      <c r="B26" s="252" t="s">
        <v>837</v>
      </c>
      <c r="C26" s="93">
        <f>'enrolment vs availed_PY'!G26</f>
        <v>428455</v>
      </c>
      <c r="D26" s="492">
        <f>'AT-8_Hon_CCH_Pry'!C28</f>
        <v>12914</v>
      </c>
      <c r="E26" s="523">
        <f>'AT-8_Hon_CCH_Pry'!D28</f>
        <v>15718</v>
      </c>
      <c r="F26" s="92"/>
      <c r="G26" s="93">
        <f>'enrolment vs availed_UPY'!G26</f>
        <v>236566</v>
      </c>
      <c r="H26" s="492">
        <f>'AT-8A_Hon_CCH_UPry'!C28</f>
        <v>3904</v>
      </c>
      <c r="I26" s="523">
        <f>'AT-8A_Hon_CCH_UPry'!D28</f>
        <v>3804</v>
      </c>
      <c r="J26" s="492"/>
      <c r="K26" s="524">
        <v>20347</v>
      </c>
      <c r="L26" s="825"/>
      <c r="M26" s="696"/>
    </row>
    <row r="27" spans="1:13" ht="15.95" customHeight="1" x14ac:dyDescent="0.25">
      <c r="A27" s="250">
        <v>17</v>
      </c>
      <c r="B27" s="252" t="s">
        <v>838</v>
      </c>
      <c r="C27" s="93">
        <f>'enrolment vs availed_PY'!G27</f>
        <v>385508</v>
      </c>
      <c r="D27" s="492">
        <f>'AT-8_Hon_CCH_Pry'!C29</f>
        <v>11060</v>
      </c>
      <c r="E27" s="523">
        <f>'AT-8_Hon_CCH_Pry'!D29</f>
        <v>9743</v>
      </c>
      <c r="F27" s="92"/>
      <c r="G27" s="93">
        <f>'enrolment vs availed_UPY'!G27</f>
        <v>251797</v>
      </c>
      <c r="H27" s="492">
        <f>'AT-8A_Hon_CCH_UPry'!C29</f>
        <v>4220</v>
      </c>
      <c r="I27" s="523">
        <f>'AT-8A_Hon_CCH_UPry'!D29</f>
        <v>3869</v>
      </c>
      <c r="J27" s="492"/>
      <c r="K27" s="524">
        <v>14712</v>
      </c>
      <c r="L27" s="825"/>
      <c r="M27" s="696"/>
    </row>
    <row r="28" spans="1:13" ht="15.95" customHeight="1" x14ac:dyDescent="0.25">
      <c r="A28" s="250">
        <v>18</v>
      </c>
      <c r="B28" s="252" t="s">
        <v>839</v>
      </c>
      <c r="C28" s="93">
        <f>'enrolment vs availed_PY'!G28</f>
        <v>576428</v>
      </c>
      <c r="D28" s="492">
        <f>'AT-8_Hon_CCH_Pry'!C30</f>
        <v>11933</v>
      </c>
      <c r="E28" s="523">
        <f>'AT-8_Hon_CCH_Pry'!D30</f>
        <v>11483</v>
      </c>
      <c r="F28" s="92"/>
      <c r="G28" s="93">
        <f>'enrolment vs availed_UPY'!G28</f>
        <v>390875</v>
      </c>
      <c r="H28" s="492">
        <f>'AT-8A_Hon_CCH_UPry'!C30</f>
        <v>7240</v>
      </c>
      <c r="I28" s="523">
        <f>'AT-8A_Hon_CCH_UPry'!D30</f>
        <v>7082</v>
      </c>
      <c r="J28" s="492"/>
      <c r="K28" s="524">
        <v>19173</v>
      </c>
      <c r="L28" s="825"/>
      <c r="M28" s="696"/>
    </row>
    <row r="29" spans="1:13" ht="15.95" customHeight="1" x14ac:dyDescent="0.25">
      <c r="A29" s="250">
        <v>19</v>
      </c>
      <c r="B29" s="252" t="s">
        <v>840</v>
      </c>
      <c r="C29" s="93">
        <f>'enrolment vs availed_PY'!G29</f>
        <v>696549</v>
      </c>
      <c r="D29" s="492">
        <f>'AT-8_Hon_CCH_Pry'!C31</f>
        <v>13963</v>
      </c>
      <c r="E29" s="523">
        <f>'AT-8_Hon_CCH_Pry'!D31</f>
        <v>12597</v>
      </c>
      <c r="F29" s="92"/>
      <c r="G29" s="93">
        <f>'enrolment vs availed_UPY'!G29</f>
        <v>413244</v>
      </c>
      <c r="H29" s="492">
        <f>'AT-8A_Hon_CCH_UPry'!C31</f>
        <v>8420</v>
      </c>
      <c r="I29" s="523">
        <f>'AT-8A_Hon_CCH_UPry'!D31</f>
        <v>7310</v>
      </c>
      <c r="J29" s="492"/>
      <c r="K29" s="524">
        <v>20907</v>
      </c>
      <c r="L29" s="825"/>
      <c r="M29" s="696"/>
    </row>
    <row r="30" spans="1:13" ht="15.95" customHeight="1" x14ac:dyDescent="0.25">
      <c r="A30" s="250">
        <v>20</v>
      </c>
      <c r="B30" s="252" t="s">
        <v>841</v>
      </c>
      <c r="C30" s="93">
        <f>'enrolment vs availed_PY'!G30</f>
        <v>299470</v>
      </c>
      <c r="D30" s="492">
        <f>'AT-8_Hon_CCH_Pry'!C32</f>
        <v>7757</v>
      </c>
      <c r="E30" s="523">
        <f>'AT-8_Hon_CCH_Pry'!D32</f>
        <v>7739</v>
      </c>
      <c r="F30" s="92"/>
      <c r="G30" s="93">
        <f>'enrolment vs availed_UPY'!G30</f>
        <v>177830</v>
      </c>
      <c r="H30" s="492">
        <f>'AT-8A_Hon_CCH_UPry'!C32</f>
        <v>3279</v>
      </c>
      <c r="I30" s="523">
        <f>'AT-8A_Hon_CCH_UPry'!D32</f>
        <v>3279</v>
      </c>
      <c r="J30" s="492"/>
      <c r="K30" s="524">
        <v>11336</v>
      </c>
      <c r="L30" s="825"/>
      <c r="M30" s="696"/>
    </row>
    <row r="31" spans="1:13" ht="15.95" customHeight="1" x14ac:dyDescent="0.25">
      <c r="A31" s="250">
        <v>21</v>
      </c>
      <c r="B31" s="252" t="s">
        <v>842</v>
      </c>
      <c r="C31" s="93">
        <f>'enrolment vs availed_PY'!G31</f>
        <v>72561</v>
      </c>
      <c r="D31" s="492">
        <f>'AT-8_Hon_CCH_Pry'!C33</f>
        <v>1768</v>
      </c>
      <c r="E31" s="523">
        <f>'AT-8_Hon_CCH_Pry'!D33</f>
        <v>1422</v>
      </c>
      <c r="F31" s="92"/>
      <c r="G31" s="93">
        <f>'enrolment vs availed_UPY'!G31</f>
        <v>49292</v>
      </c>
      <c r="H31" s="492">
        <f>'AT-8A_Hon_CCH_UPry'!C33</f>
        <v>834</v>
      </c>
      <c r="I31" s="523">
        <f>'AT-8A_Hon_CCH_UPry'!D33</f>
        <v>746</v>
      </c>
      <c r="J31" s="492"/>
      <c r="K31" s="524">
        <v>2602</v>
      </c>
      <c r="L31" s="825"/>
      <c r="M31" s="696"/>
    </row>
    <row r="32" spans="1:13" ht="15.95" customHeight="1" x14ac:dyDescent="0.25">
      <c r="A32" s="250">
        <v>22</v>
      </c>
      <c r="B32" s="252" t="s">
        <v>843</v>
      </c>
      <c r="C32" s="93">
        <f>'enrolment vs availed_PY'!G32</f>
        <v>189802</v>
      </c>
      <c r="D32" s="492">
        <f>'AT-8_Hon_CCH_Pry'!C34</f>
        <v>4046</v>
      </c>
      <c r="E32" s="523">
        <f>'AT-8_Hon_CCH_Pry'!D34</f>
        <v>3566</v>
      </c>
      <c r="F32" s="92"/>
      <c r="G32" s="93">
        <f>'enrolment vs availed_UPY'!G32</f>
        <v>117873</v>
      </c>
      <c r="H32" s="492">
        <f>'AT-8A_Hon_CCH_UPry'!C34</f>
        <v>2026</v>
      </c>
      <c r="I32" s="523">
        <f>'AT-8A_Hon_CCH_UPry'!D34</f>
        <v>1744</v>
      </c>
      <c r="J32" s="492"/>
      <c r="K32" s="524">
        <v>6072</v>
      </c>
      <c r="L32" s="825"/>
      <c r="M32" s="696"/>
    </row>
    <row r="33" spans="1:13" ht="15.95" customHeight="1" x14ac:dyDescent="0.25">
      <c r="A33" s="250">
        <v>23</v>
      </c>
      <c r="B33" s="252" t="s">
        <v>844</v>
      </c>
      <c r="C33" s="93">
        <f>'enrolment vs availed_PY'!G33</f>
        <v>104675</v>
      </c>
      <c r="D33" s="492">
        <f>'AT-8_Hon_CCH_Pry'!C35</f>
        <v>4299</v>
      </c>
      <c r="E33" s="523">
        <f>'AT-8_Hon_CCH_Pry'!D35</f>
        <v>3246</v>
      </c>
      <c r="F33" s="92"/>
      <c r="G33" s="93">
        <f>'enrolment vs availed_UPY'!G33</f>
        <v>62276</v>
      </c>
      <c r="H33" s="492">
        <f>'AT-8A_Hon_CCH_UPry'!C35</f>
        <v>1312</v>
      </c>
      <c r="I33" s="523">
        <f>'AT-8A_Hon_CCH_UPry'!D35</f>
        <v>919</v>
      </c>
      <c r="J33" s="492"/>
      <c r="K33" s="524">
        <v>4390</v>
      </c>
      <c r="L33" s="825"/>
      <c r="M33" s="696"/>
    </row>
    <row r="34" spans="1:13" ht="15.95" customHeight="1" x14ac:dyDescent="0.25">
      <c r="A34" s="253">
        <v>24</v>
      </c>
      <c r="B34" s="252" t="s">
        <v>845</v>
      </c>
      <c r="C34" s="93">
        <f>'enrolment vs availed_PY'!G34</f>
        <v>0</v>
      </c>
      <c r="D34" s="492">
        <f>'AT-8_Hon_CCH_Pry'!C36</f>
        <v>0</v>
      </c>
      <c r="E34" s="523">
        <f>'AT-8_Hon_CCH_Pry'!D36</f>
        <v>0</v>
      </c>
      <c r="F34" s="92"/>
      <c r="G34" s="93">
        <f>'enrolment vs availed_UPY'!G34</f>
        <v>0</v>
      </c>
      <c r="H34" s="492">
        <f>'AT-8A_Hon_CCH_UPry'!C36</f>
        <v>0</v>
      </c>
      <c r="I34" s="523">
        <f>'AT-8A_Hon_CCH_UPry'!D36</f>
        <v>0</v>
      </c>
      <c r="J34" s="492"/>
      <c r="K34" s="524">
        <v>0</v>
      </c>
      <c r="L34" s="825"/>
      <c r="M34" s="696"/>
    </row>
    <row r="35" spans="1:13" ht="15.95" customHeight="1" x14ac:dyDescent="0.25">
      <c r="A35" s="822" t="s">
        <v>16</v>
      </c>
      <c r="B35" s="823"/>
      <c r="C35" s="521">
        <f>SUM(C11:C34)</f>
        <v>7270889</v>
      </c>
      <c r="D35" s="522">
        <f>SUM(D11:D34)</f>
        <v>167406</v>
      </c>
      <c r="E35" s="522">
        <f>SUM(E11:E34)</f>
        <v>160667</v>
      </c>
      <c r="F35" s="521"/>
      <c r="G35" s="521">
        <f>SUM(G11:G34)</f>
        <v>4651274</v>
      </c>
      <c r="H35" s="522">
        <f>SUM(H11:H34)</f>
        <v>81393</v>
      </c>
      <c r="I35" s="522">
        <f>SUM(I11:I34)</f>
        <v>74498</v>
      </c>
      <c r="J35" s="523"/>
      <c r="K35" s="524">
        <f>SUM(K11:K34)</f>
        <v>248799</v>
      </c>
      <c r="L35" s="826"/>
      <c r="M35" s="696"/>
    </row>
    <row r="36" spans="1:13" ht="17.25" customHeight="1" x14ac:dyDescent="0.2">
      <c r="A36" s="1104" t="s">
        <v>114</v>
      </c>
      <c r="B36" s="1105"/>
      <c r="C36" s="1105"/>
      <c r="D36" s="1105"/>
      <c r="E36" s="1105"/>
      <c r="F36" s="1105"/>
      <c r="G36" s="1105"/>
      <c r="H36" s="1105"/>
      <c r="I36" s="1105"/>
      <c r="J36" s="1105"/>
      <c r="K36" s="1106"/>
      <c r="L36" s="1106"/>
    </row>
    <row r="40" spans="1:13" s="11" customFormat="1" ht="15.75" customHeight="1" x14ac:dyDescent="0.2">
      <c r="A40" s="10" t="s">
        <v>1114</v>
      </c>
      <c r="B40" s="27"/>
      <c r="C40" s="665"/>
      <c r="D40" s="10"/>
      <c r="E40" s="936" t="s">
        <v>1120</v>
      </c>
      <c r="F40" s="936"/>
      <c r="G40" s="936"/>
      <c r="H40" s="936"/>
      <c r="I40" s="832" t="s">
        <v>1116</v>
      </c>
      <c r="J40" s="832"/>
      <c r="K40" s="832"/>
      <c r="L40" s="832"/>
      <c r="M40" s="660"/>
    </row>
    <row r="41" spans="1:13" s="11" customFormat="1" ht="13.15" customHeight="1" x14ac:dyDescent="0.2">
      <c r="A41" s="666"/>
      <c r="B41" s="666"/>
      <c r="C41" s="666"/>
      <c r="D41" s="666"/>
      <c r="E41" s="936" t="s">
        <v>1121</v>
      </c>
      <c r="F41" s="936"/>
      <c r="G41" s="936"/>
      <c r="H41" s="936"/>
      <c r="I41" s="832" t="s">
        <v>1115</v>
      </c>
      <c r="J41" s="832"/>
      <c r="K41" s="832"/>
      <c r="L41" s="832"/>
      <c r="M41" s="660"/>
    </row>
    <row r="42" spans="1:13" s="11" customFormat="1" ht="12.75" x14ac:dyDescent="0.2">
      <c r="A42" s="666"/>
      <c r="B42" s="666"/>
      <c r="C42" s="666"/>
      <c r="D42" s="666"/>
      <c r="E42" s="936" t="s">
        <v>1122</v>
      </c>
      <c r="F42" s="936"/>
      <c r="G42" s="936"/>
      <c r="H42" s="936"/>
      <c r="I42" s="666"/>
      <c r="J42" s="651"/>
      <c r="K42" s="651"/>
      <c r="L42" s="651"/>
    </row>
    <row r="43" spans="1:13" s="11" customFormat="1" ht="12.75" x14ac:dyDescent="0.2">
      <c r="A43" s="666"/>
      <c r="B43" s="10"/>
      <c r="C43" s="10"/>
      <c r="D43" s="10"/>
      <c r="E43" s="10"/>
      <c r="F43" s="666"/>
      <c r="G43" s="666"/>
      <c r="H43" s="666"/>
      <c r="I43" s="666"/>
      <c r="J43" s="27"/>
      <c r="K43" s="27"/>
      <c r="L43" s="27"/>
    </row>
  </sheetData>
  <mergeCells count="24">
    <mergeCell ref="K1:L1"/>
    <mergeCell ref="B2:J2"/>
    <mergeCell ref="B3:J3"/>
    <mergeCell ref="G7:J7"/>
    <mergeCell ref="B5:L5"/>
    <mergeCell ref="C7:F7"/>
    <mergeCell ref="L7:L9"/>
    <mergeCell ref="B7:B9"/>
    <mergeCell ref="K7:K9"/>
    <mergeCell ref="E8:F8"/>
    <mergeCell ref="D8:D9"/>
    <mergeCell ref="E42:H42"/>
    <mergeCell ref="A35:B35"/>
    <mergeCell ref="L11:L35"/>
    <mergeCell ref="I8:J8"/>
    <mergeCell ref="C8:C9"/>
    <mergeCell ref="H8:H9"/>
    <mergeCell ref="G8:G9"/>
    <mergeCell ref="I40:L40"/>
    <mergeCell ref="I41:L41"/>
    <mergeCell ref="A36:L36"/>
    <mergeCell ref="A7:A9"/>
    <mergeCell ref="E40:H40"/>
    <mergeCell ref="E41:H4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O35"/>
  <sheetViews>
    <sheetView topLeftCell="A22" zoomScale="85" zoomScaleNormal="85" zoomScaleSheetLayoutView="100" workbookViewId="0">
      <selection activeCell="H28" sqref="H28:K29"/>
    </sheetView>
  </sheetViews>
  <sheetFormatPr defaultColWidth="9.140625" defaultRowHeight="12.75" x14ac:dyDescent="0.2"/>
  <cols>
    <col min="1" max="1" width="6" style="141" customWidth="1"/>
    <col min="2" max="2" width="17.7109375" style="141" customWidth="1"/>
    <col min="3" max="20" width="9.7109375" style="141" customWidth="1"/>
    <col min="21" max="21" width="10.28515625" style="141" customWidth="1"/>
    <col min="22" max="23" width="9.7109375" style="141" customWidth="1"/>
    <col min="24" max="16384" width="9.140625" style="141"/>
  </cols>
  <sheetData>
    <row r="1" spans="1:249" ht="15" x14ac:dyDescent="0.2">
      <c r="O1" s="1136" t="s">
        <v>567</v>
      </c>
      <c r="P1" s="1136"/>
      <c r="Q1" s="1136"/>
      <c r="R1" s="1136"/>
      <c r="S1" s="1136"/>
      <c r="T1" s="1136"/>
      <c r="U1" s="1136"/>
    </row>
    <row r="2" spans="1:249" ht="15.75" x14ac:dyDescent="0.25">
      <c r="F2" s="142" t="s">
        <v>0</v>
      </c>
      <c r="G2" s="142"/>
      <c r="H2" s="14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49" ht="15.75" x14ac:dyDescent="0.25">
      <c r="F3" s="142"/>
      <c r="G3" s="142"/>
      <c r="H3" s="142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49" ht="18" x14ac:dyDescent="0.25">
      <c r="B4" s="1137" t="s">
        <v>663</v>
      </c>
      <c r="C4" s="1137"/>
      <c r="D4" s="1137"/>
      <c r="E4" s="1137"/>
      <c r="F4" s="1137"/>
      <c r="G4" s="1137"/>
      <c r="H4" s="1137"/>
      <c r="I4" s="1137"/>
      <c r="J4" s="1137"/>
      <c r="K4" s="1137"/>
      <c r="L4" s="1137"/>
      <c r="M4" s="1137"/>
      <c r="N4" s="1137"/>
      <c r="O4" s="1137"/>
      <c r="P4" s="1137"/>
      <c r="Q4" s="1137"/>
      <c r="R4" s="1137"/>
      <c r="S4" s="1137"/>
      <c r="T4" s="1137"/>
      <c r="U4" s="1137"/>
    </row>
    <row r="6" spans="1:249" ht="15.75" x14ac:dyDescent="0.25">
      <c r="B6" s="1138" t="s">
        <v>1039</v>
      </c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O6" s="1138"/>
      <c r="P6" s="1138"/>
      <c r="Q6" s="1138"/>
      <c r="R6" s="1138"/>
      <c r="S6" s="1138"/>
      <c r="T6" s="1138"/>
      <c r="U6" s="1138"/>
    </row>
    <row r="8" spans="1:249" x14ac:dyDescent="0.2">
      <c r="A8" s="27" t="s">
        <v>870</v>
      </c>
      <c r="B8" s="27"/>
    </row>
    <row r="9" spans="1:249" ht="18" x14ac:dyDescent="0.25">
      <c r="A9" s="144"/>
      <c r="B9" s="144"/>
      <c r="V9" s="1123" t="s">
        <v>257</v>
      </c>
      <c r="W9" s="1123"/>
    </row>
    <row r="10" spans="1:249" ht="20.100000000000001" customHeight="1" x14ac:dyDescent="0.2">
      <c r="A10" s="1124" t="s">
        <v>2</v>
      </c>
      <c r="B10" s="1124" t="s">
        <v>106</v>
      </c>
      <c r="C10" s="1126" t="s">
        <v>21</v>
      </c>
      <c r="D10" s="1127"/>
      <c r="E10" s="1127"/>
      <c r="F10" s="1127"/>
      <c r="G10" s="1127"/>
      <c r="H10" s="1127"/>
      <c r="I10" s="1127"/>
      <c r="J10" s="1127"/>
      <c r="K10" s="1128"/>
      <c r="L10" s="1126" t="s">
        <v>22</v>
      </c>
      <c r="M10" s="1127"/>
      <c r="N10" s="1127"/>
      <c r="O10" s="1127"/>
      <c r="P10" s="1127"/>
      <c r="Q10" s="1127"/>
      <c r="R10" s="1127"/>
      <c r="S10" s="1127"/>
      <c r="T10" s="1128"/>
      <c r="U10" s="1129" t="s">
        <v>139</v>
      </c>
      <c r="V10" s="1130"/>
      <c r="W10" s="1131"/>
      <c r="X10" s="145"/>
      <c r="Y10" s="145"/>
      <c r="Z10" s="145"/>
      <c r="AA10" s="145"/>
      <c r="AB10" s="145"/>
      <c r="AC10" s="146"/>
      <c r="AD10" s="147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</row>
    <row r="11" spans="1:249" ht="20.100000000000001" customHeight="1" x14ac:dyDescent="0.2">
      <c r="A11" s="1135"/>
      <c r="B11" s="1125"/>
      <c r="C11" s="1120" t="s">
        <v>173</v>
      </c>
      <c r="D11" s="1121"/>
      <c r="E11" s="1122"/>
      <c r="F11" s="1120" t="s">
        <v>174</v>
      </c>
      <c r="G11" s="1121"/>
      <c r="H11" s="1122"/>
      <c r="I11" s="1120" t="s">
        <v>16</v>
      </c>
      <c r="J11" s="1121"/>
      <c r="K11" s="1122"/>
      <c r="L11" s="1120" t="s">
        <v>173</v>
      </c>
      <c r="M11" s="1121"/>
      <c r="N11" s="1122"/>
      <c r="O11" s="1120" t="s">
        <v>174</v>
      </c>
      <c r="P11" s="1121"/>
      <c r="Q11" s="1122"/>
      <c r="R11" s="1120" t="s">
        <v>16</v>
      </c>
      <c r="S11" s="1121"/>
      <c r="T11" s="1122"/>
      <c r="U11" s="1132"/>
      <c r="V11" s="1133"/>
      <c r="W11" s="1134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</row>
    <row r="12" spans="1:249" ht="20.100000000000001" customHeight="1" x14ac:dyDescent="0.2">
      <c r="A12" s="1125"/>
      <c r="B12" s="273"/>
      <c r="C12" s="275" t="s">
        <v>258</v>
      </c>
      <c r="D12" s="276" t="s">
        <v>39</v>
      </c>
      <c r="E12" s="277" t="s">
        <v>40</v>
      </c>
      <c r="F12" s="275" t="s">
        <v>258</v>
      </c>
      <c r="G12" s="276" t="s">
        <v>39</v>
      </c>
      <c r="H12" s="277" t="s">
        <v>40</v>
      </c>
      <c r="I12" s="275" t="s">
        <v>258</v>
      </c>
      <c r="J12" s="276" t="s">
        <v>39</v>
      </c>
      <c r="K12" s="277" t="s">
        <v>40</v>
      </c>
      <c r="L12" s="275" t="s">
        <v>258</v>
      </c>
      <c r="M12" s="276" t="s">
        <v>39</v>
      </c>
      <c r="N12" s="277" t="s">
        <v>40</v>
      </c>
      <c r="O12" s="275" t="s">
        <v>258</v>
      </c>
      <c r="P12" s="276" t="s">
        <v>39</v>
      </c>
      <c r="Q12" s="277" t="s">
        <v>40</v>
      </c>
      <c r="R12" s="275" t="s">
        <v>258</v>
      </c>
      <c r="S12" s="276" t="s">
        <v>39</v>
      </c>
      <c r="T12" s="277" t="s">
        <v>40</v>
      </c>
      <c r="U12" s="273" t="s">
        <v>258</v>
      </c>
      <c r="V12" s="273" t="s">
        <v>39</v>
      </c>
      <c r="W12" s="273" t="s">
        <v>40</v>
      </c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</row>
    <row r="13" spans="1:249" ht="20.100000000000001" customHeight="1" x14ac:dyDescent="0.2">
      <c r="A13" s="273">
        <v>1</v>
      </c>
      <c r="B13" s="273">
        <v>2</v>
      </c>
      <c r="C13" s="273">
        <v>3</v>
      </c>
      <c r="D13" s="273">
        <v>4</v>
      </c>
      <c r="E13" s="273">
        <v>5</v>
      </c>
      <c r="F13" s="273">
        <v>6</v>
      </c>
      <c r="G13" s="273">
        <v>7</v>
      </c>
      <c r="H13" s="273">
        <v>8</v>
      </c>
      <c r="I13" s="273">
        <v>9</v>
      </c>
      <c r="J13" s="273">
        <v>10</v>
      </c>
      <c r="K13" s="273">
        <v>11</v>
      </c>
      <c r="L13" s="273">
        <v>12</v>
      </c>
      <c r="M13" s="273">
        <v>13</v>
      </c>
      <c r="N13" s="273">
        <v>14</v>
      </c>
      <c r="O13" s="273">
        <v>15</v>
      </c>
      <c r="P13" s="273">
        <v>16</v>
      </c>
      <c r="Q13" s="273">
        <v>17</v>
      </c>
      <c r="R13" s="273">
        <v>18</v>
      </c>
      <c r="S13" s="273">
        <v>19</v>
      </c>
      <c r="T13" s="273">
        <v>20</v>
      </c>
      <c r="U13" s="273">
        <v>21</v>
      </c>
      <c r="V13" s="273">
        <v>22</v>
      </c>
      <c r="W13" s="273">
        <v>23</v>
      </c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</row>
    <row r="14" spans="1:249" ht="21" customHeight="1" x14ac:dyDescent="0.2">
      <c r="A14" s="1118" t="s">
        <v>250</v>
      </c>
      <c r="B14" s="1119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150"/>
      <c r="V14" s="149"/>
      <c r="W14" s="149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</row>
    <row r="15" spans="1:249" ht="50.1" customHeight="1" x14ac:dyDescent="0.2">
      <c r="A15" s="274">
        <v>1</v>
      </c>
      <c r="B15" s="272" t="s">
        <v>124</v>
      </c>
      <c r="C15" s="527">
        <v>1924.9999999999998</v>
      </c>
      <c r="D15" s="527">
        <v>660</v>
      </c>
      <c r="E15" s="527">
        <v>165</v>
      </c>
      <c r="F15" s="527">
        <v>0</v>
      </c>
      <c r="G15" s="527">
        <v>0</v>
      </c>
      <c r="H15" s="527">
        <v>0</v>
      </c>
      <c r="I15" s="528">
        <f>C15+F15</f>
        <v>1924.9999999999998</v>
      </c>
      <c r="J15" s="528">
        <f>D15+G15</f>
        <v>660</v>
      </c>
      <c r="K15" s="528">
        <f>E15+H15</f>
        <v>165</v>
      </c>
      <c r="L15" s="527">
        <v>1924.9999999999998</v>
      </c>
      <c r="M15" s="527">
        <v>660</v>
      </c>
      <c r="N15" s="527">
        <v>165</v>
      </c>
      <c r="O15" s="527">
        <v>0</v>
      </c>
      <c r="P15" s="527">
        <v>0</v>
      </c>
      <c r="Q15" s="527">
        <v>0</v>
      </c>
      <c r="R15" s="528">
        <f>L15+O15</f>
        <v>1924.9999999999998</v>
      </c>
      <c r="S15" s="528">
        <f>M15+P15</f>
        <v>660</v>
      </c>
      <c r="T15" s="528">
        <f>N15+Q15</f>
        <v>165</v>
      </c>
      <c r="U15" s="528">
        <f>I15+R15</f>
        <v>3849.9999999999995</v>
      </c>
      <c r="V15" s="528">
        <f>J15+S15</f>
        <v>1320</v>
      </c>
      <c r="W15" s="528">
        <f>K15+T15</f>
        <v>330</v>
      </c>
    </row>
    <row r="16" spans="1:249" ht="50.1" customHeight="1" x14ac:dyDescent="0.2">
      <c r="A16" s="274">
        <v>2</v>
      </c>
      <c r="B16" s="272" t="s">
        <v>491</v>
      </c>
      <c r="C16" s="527">
        <v>28000</v>
      </c>
      <c r="D16" s="527">
        <v>9600</v>
      </c>
      <c r="E16" s="527">
        <v>2400</v>
      </c>
      <c r="F16" s="527">
        <v>19950</v>
      </c>
      <c r="G16" s="527">
        <v>6840</v>
      </c>
      <c r="H16" s="527">
        <v>1710</v>
      </c>
      <c r="I16" s="528">
        <f t="shared" ref="I16:I19" si="0">C16+F16</f>
        <v>47950</v>
      </c>
      <c r="J16" s="528">
        <f t="shared" ref="J16:J19" si="1">D16+G16</f>
        <v>16440</v>
      </c>
      <c r="K16" s="528">
        <f t="shared" ref="K16:K19" si="2">E16+H16</f>
        <v>4110</v>
      </c>
      <c r="L16" s="527">
        <v>28000</v>
      </c>
      <c r="M16" s="527">
        <v>9600</v>
      </c>
      <c r="N16" s="527">
        <v>2400</v>
      </c>
      <c r="O16" s="527">
        <v>19950</v>
      </c>
      <c r="P16" s="527">
        <v>6840</v>
      </c>
      <c r="Q16" s="527">
        <v>1710</v>
      </c>
      <c r="R16" s="528">
        <f t="shared" ref="R16:R19" si="3">L16+O16</f>
        <v>47950</v>
      </c>
      <c r="S16" s="528">
        <f t="shared" ref="S16:S19" si="4">M16+P16</f>
        <v>16440</v>
      </c>
      <c r="T16" s="528">
        <f t="shared" ref="T16:T19" si="5">N16+Q16</f>
        <v>4110</v>
      </c>
      <c r="U16" s="528">
        <f t="shared" ref="U16:U19" si="6">I16+R16</f>
        <v>95900</v>
      </c>
      <c r="V16" s="528">
        <f t="shared" ref="V16:V19" si="7">J16+S16</f>
        <v>32880</v>
      </c>
      <c r="W16" s="528">
        <f t="shared" ref="W16:W19" si="8">K16+T16</f>
        <v>8220</v>
      </c>
    </row>
    <row r="17" spans="1:23" ht="50.1" customHeight="1" x14ac:dyDescent="0.2">
      <c r="A17" s="274">
        <v>3</v>
      </c>
      <c r="B17" s="272" t="s">
        <v>128</v>
      </c>
      <c r="C17" s="527">
        <v>5600</v>
      </c>
      <c r="D17" s="527">
        <v>1920</v>
      </c>
      <c r="E17" s="527">
        <v>480</v>
      </c>
      <c r="F17" s="527">
        <v>9450</v>
      </c>
      <c r="G17" s="527">
        <v>3240</v>
      </c>
      <c r="H17" s="527">
        <v>810</v>
      </c>
      <c r="I17" s="528">
        <f t="shared" si="0"/>
        <v>15050</v>
      </c>
      <c r="J17" s="528">
        <f t="shared" si="1"/>
        <v>5160</v>
      </c>
      <c r="K17" s="528">
        <f t="shared" si="2"/>
        <v>1290</v>
      </c>
      <c r="L17" s="527">
        <v>5600</v>
      </c>
      <c r="M17" s="527">
        <v>1920</v>
      </c>
      <c r="N17" s="527">
        <v>480</v>
      </c>
      <c r="O17" s="527">
        <v>9450</v>
      </c>
      <c r="P17" s="527">
        <v>3240</v>
      </c>
      <c r="Q17" s="527">
        <v>810</v>
      </c>
      <c r="R17" s="528">
        <f t="shared" si="3"/>
        <v>15050</v>
      </c>
      <c r="S17" s="528">
        <f t="shared" si="4"/>
        <v>5160</v>
      </c>
      <c r="T17" s="528">
        <f t="shared" si="5"/>
        <v>1290</v>
      </c>
      <c r="U17" s="528">
        <f t="shared" si="6"/>
        <v>30100</v>
      </c>
      <c r="V17" s="528">
        <f t="shared" si="7"/>
        <v>10320</v>
      </c>
      <c r="W17" s="528">
        <f t="shared" si="8"/>
        <v>2580</v>
      </c>
    </row>
    <row r="18" spans="1:23" ht="50.1" customHeight="1" x14ac:dyDescent="0.2">
      <c r="A18" s="274">
        <v>4</v>
      </c>
      <c r="B18" s="272" t="s">
        <v>126</v>
      </c>
      <c r="C18" s="527">
        <v>560</v>
      </c>
      <c r="D18" s="527">
        <v>192</v>
      </c>
      <c r="E18" s="527">
        <v>48</v>
      </c>
      <c r="F18" s="527">
        <v>0</v>
      </c>
      <c r="G18" s="527">
        <v>0</v>
      </c>
      <c r="H18" s="527">
        <v>0</v>
      </c>
      <c r="I18" s="528">
        <f t="shared" si="0"/>
        <v>560</v>
      </c>
      <c r="J18" s="528">
        <f t="shared" si="1"/>
        <v>192</v>
      </c>
      <c r="K18" s="528">
        <f t="shared" si="2"/>
        <v>48</v>
      </c>
      <c r="L18" s="527">
        <v>560</v>
      </c>
      <c r="M18" s="527">
        <v>192</v>
      </c>
      <c r="N18" s="527">
        <v>48</v>
      </c>
      <c r="O18" s="527">
        <v>0</v>
      </c>
      <c r="P18" s="527">
        <v>0</v>
      </c>
      <c r="Q18" s="527">
        <v>0</v>
      </c>
      <c r="R18" s="528">
        <f t="shared" si="3"/>
        <v>560</v>
      </c>
      <c r="S18" s="528">
        <f t="shared" si="4"/>
        <v>192</v>
      </c>
      <c r="T18" s="528">
        <f t="shared" si="5"/>
        <v>48</v>
      </c>
      <c r="U18" s="528">
        <f t="shared" si="6"/>
        <v>1120</v>
      </c>
      <c r="V18" s="528">
        <f t="shared" si="7"/>
        <v>384</v>
      </c>
      <c r="W18" s="528">
        <f t="shared" si="8"/>
        <v>96</v>
      </c>
    </row>
    <row r="19" spans="1:23" ht="50.1" customHeight="1" x14ac:dyDescent="0.2">
      <c r="A19" s="274">
        <v>5</v>
      </c>
      <c r="B19" s="272" t="s">
        <v>127</v>
      </c>
      <c r="C19" s="527">
        <v>979.99999999999989</v>
      </c>
      <c r="D19" s="527">
        <v>336</v>
      </c>
      <c r="E19" s="527">
        <v>84</v>
      </c>
      <c r="F19" s="527">
        <v>0</v>
      </c>
      <c r="G19" s="527">
        <v>0</v>
      </c>
      <c r="H19" s="527">
        <v>0</v>
      </c>
      <c r="I19" s="528">
        <f t="shared" si="0"/>
        <v>979.99999999999989</v>
      </c>
      <c r="J19" s="528">
        <f t="shared" si="1"/>
        <v>336</v>
      </c>
      <c r="K19" s="528">
        <f t="shared" si="2"/>
        <v>84</v>
      </c>
      <c r="L19" s="527">
        <v>979.99999999999989</v>
      </c>
      <c r="M19" s="527">
        <v>336</v>
      </c>
      <c r="N19" s="527">
        <v>84</v>
      </c>
      <c r="O19" s="527">
        <v>0</v>
      </c>
      <c r="P19" s="527">
        <v>0</v>
      </c>
      <c r="Q19" s="527">
        <v>0</v>
      </c>
      <c r="R19" s="528">
        <f t="shared" si="3"/>
        <v>979.99999999999989</v>
      </c>
      <c r="S19" s="528">
        <f t="shared" si="4"/>
        <v>336</v>
      </c>
      <c r="T19" s="528">
        <f t="shared" si="5"/>
        <v>84</v>
      </c>
      <c r="U19" s="528">
        <f t="shared" si="6"/>
        <v>1959.9999999999998</v>
      </c>
      <c r="V19" s="528">
        <f t="shared" si="7"/>
        <v>672</v>
      </c>
      <c r="W19" s="528">
        <f t="shared" si="8"/>
        <v>168</v>
      </c>
    </row>
    <row r="20" spans="1:23" ht="30" customHeight="1" x14ac:dyDescent="0.2">
      <c r="A20" s="1118" t="s">
        <v>251</v>
      </c>
      <c r="B20" s="1119"/>
      <c r="C20" s="527"/>
      <c r="D20" s="527"/>
      <c r="E20" s="527"/>
      <c r="F20" s="527"/>
      <c r="G20" s="527"/>
      <c r="H20" s="527"/>
      <c r="I20" s="528"/>
      <c r="J20" s="528"/>
      <c r="K20" s="528"/>
      <c r="L20" s="527"/>
      <c r="M20" s="527"/>
      <c r="N20" s="527"/>
      <c r="O20" s="527"/>
      <c r="P20" s="527"/>
      <c r="Q20" s="527"/>
      <c r="R20" s="528"/>
      <c r="S20" s="528"/>
      <c r="T20" s="528"/>
      <c r="U20" s="528"/>
      <c r="V20" s="528"/>
      <c r="W20" s="528"/>
    </row>
    <row r="21" spans="1:23" ht="50.1" customHeight="1" x14ac:dyDescent="0.2">
      <c r="A21" s="274">
        <v>6</v>
      </c>
      <c r="B21" s="271" t="s">
        <v>129</v>
      </c>
      <c r="C21" s="527">
        <v>700</v>
      </c>
      <c r="D21" s="527">
        <v>240</v>
      </c>
      <c r="E21" s="527">
        <v>60</v>
      </c>
      <c r="F21" s="527">
        <v>1225</v>
      </c>
      <c r="G21" s="527">
        <v>420</v>
      </c>
      <c r="H21" s="527">
        <v>105</v>
      </c>
      <c r="I21" s="528">
        <f>C21+F21</f>
        <v>1925</v>
      </c>
      <c r="J21" s="528">
        <f>D21+G21</f>
        <v>660</v>
      </c>
      <c r="K21" s="528">
        <f>E21+H21</f>
        <v>165</v>
      </c>
      <c r="L21" s="527">
        <v>700</v>
      </c>
      <c r="M21" s="527">
        <v>240</v>
      </c>
      <c r="N21" s="527">
        <v>60</v>
      </c>
      <c r="O21" s="527">
        <v>1225</v>
      </c>
      <c r="P21" s="527">
        <v>420</v>
      </c>
      <c r="Q21" s="527">
        <v>105</v>
      </c>
      <c r="R21" s="528">
        <f>L21+O21</f>
        <v>1925</v>
      </c>
      <c r="S21" s="528">
        <f>M21+P21</f>
        <v>660</v>
      </c>
      <c r="T21" s="528">
        <f>N21+Q21</f>
        <v>165</v>
      </c>
      <c r="U21" s="528">
        <f>I21+R21</f>
        <v>3850</v>
      </c>
      <c r="V21" s="528">
        <f>J21+S21</f>
        <v>1320</v>
      </c>
      <c r="W21" s="528">
        <f>K21+T21</f>
        <v>330</v>
      </c>
    </row>
    <row r="22" spans="1:23" ht="50.1" customHeight="1" x14ac:dyDescent="0.2">
      <c r="A22" s="274">
        <v>7</v>
      </c>
      <c r="B22" s="271" t="s">
        <v>130</v>
      </c>
      <c r="C22" s="527">
        <v>700</v>
      </c>
      <c r="D22" s="527">
        <v>240</v>
      </c>
      <c r="E22" s="527">
        <v>60</v>
      </c>
      <c r="F22" s="527">
        <v>1225</v>
      </c>
      <c r="G22" s="527">
        <v>420</v>
      </c>
      <c r="H22" s="527">
        <v>105</v>
      </c>
      <c r="I22" s="528">
        <f t="shared" ref="I22:I23" si="9">C22+F22</f>
        <v>1925</v>
      </c>
      <c r="J22" s="528">
        <f t="shared" ref="J22:J23" si="10">D22+G22</f>
        <v>660</v>
      </c>
      <c r="K22" s="528">
        <f t="shared" ref="K22:K23" si="11">E22+H22</f>
        <v>165</v>
      </c>
      <c r="L22" s="527">
        <v>700</v>
      </c>
      <c r="M22" s="527">
        <v>240</v>
      </c>
      <c r="N22" s="527">
        <v>60</v>
      </c>
      <c r="O22" s="527">
        <v>1225</v>
      </c>
      <c r="P22" s="527">
        <v>420</v>
      </c>
      <c r="Q22" s="527">
        <v>105</v>
      </c>
      <c r="R22" s="528">
        <f t="shared" ref="R22:R23" si="12">L22+O22</f>
        <v>1925</v>
      </c>
      <c r="S22" s="528">
        <f t="shared" ref="S22:S23" si="13">M22+P22</f>
        <v>660</v>
      </c>
      <c r="T22" s="528">
        <f t="shared" ref="T22:T23" si="14">N22+Q22</f>
        <v>165</v>
      </c>
      <c r="U22" s="528">
        <f t="shared" ref="U22:U23" si="15">I22+R22</f>
        <v>3850</v>
      </c>
      <c r="V22" s="528">
        <f t="shared" ref="V22:V23" si="16">J22+S22</f>
        <v>1320</v>
      </c>
      <c r="W22" s="528">
        <f t="shared" ref="W22:W23" si="17">K22+T22</f>
        <v>330</v>
      </c>
    </row>
    <row r="23" spans="1:23" ht="31.5" customHeight="1" x14ac:dyDescent="0.2">
      <c r="A23" s="525">
        <v>8</v>
      </c>
      <c r="B23" s="526" t="s">
        <v>1038</v>
      </c>
      <c r="C23" s="527">
        <v>735</v>
      </c>
      <c r="D23" s="527">
        <v>252</v>
      </c>
      <c r="E23" s="527">
        <v>63</v>
      </c>
      <c r="F23" s="527">
        <v>3150</v>
      </c>
      <c r="G23" s="527">
        <v>1080</v>
      </c>
      <c r="H23" s="527">
        <v>270</v>
      </c>
      <c r="I23" s="528">
        <f t="shared" si="9"/>
        <v>3885</v>
      </c>
      <c r="J23" s="528">
        <f t="shared" si="10"/>
        <v>1332</v>
      </c>
      <c r="K23" s="528">
        <f t="shared" si="11"/>
        <v>333</v>
      </c>
      <c r="L23" s="527">
        <v>735</v>
      </c>
      <c r="M23" s="527">
        <v>252</v>
      </c>
      <c r="N23" s="527">
        <v>63</v>
      </c>
      <c r="O23" s="527">
        <v>3150</v>
      </c>
      <c r="P23" s="527">
        <v>1080</v>
      </c>
      <c r="Q23" s="527">
        <v>270</v>
      </c>
      <c r="R23" s="528">
        <f t="shared" si="12"/>
        <v>3885</v>
      </c>
      <c r="S23" s="528">
        <f t="shared" si="13"/>
        <v>1332</v>
      </c>
      <c r="T23" s="528">
        <f t="shared" si="14"/>
        <v>333</v>
      </c>
      <c r="U23" s="528">
        <f t="shared" si="15"/>
        <v>7770</v>
      </c>
      <c r="V23" s="528">
        <f t="shared" si="16"/>
        <v>2664</v>
      </c>
      <c r="W23" s="528">
        <f t="shared" si="17"/>
        <v>666</v>
      </c>
    </row>
    <row r="24" spans="1:23" ht="21" customHeight="1" x14ac:dyDescent="0.2">
      <c r="A24" s="279" t="s">
        <v>7</v>
      </c>
      <c r="B24" s="280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23" ht="50.1" customHeight="1" x14ac:dyDescent="0.2">
      <c r="A25" s="274" t="s">
        <v>16</v>
      </c>
      <c r="B25" s="271"/>
      <c r="C25" s="528">
        <f>C23+C22+C21+C19+C18+C17+C16+C15</f>
        <v>39200</v>
      </c>
      <c r="D25" s="528">
        <f t="shared" ref="D25:W25" si="18">D23+D22+D21+D19+D18+D17+D16+D15</f>
        <v>13440</v>
      </c>
      <c r="E25" s="528">
        <f t="shared" si="18"/>
        <v>3360</v>
      </c>
      <c r="F25" s="528">
        <f t="shared" si="18"/>
        <v>35000</v>
      </c>
      <c r="G25" s="528">
        <f t="shared" si="18"/>
        <v>12000</v>
      </c>
      <c r="H25" s="528">
        <f t="shared" si="18"/>
        <v>3000</v>
      </c>
      <c r="I25" s="528">
        <f t="shared" si="18"/>
        <v>74200</v>
      </c>
      <c r="J25" s="528">
        <f t="shared" si="18"/>
        <v>25440</v>
      </c>
      <c r="K25" s="528">
        <f t="shared" si="18"/>
        <v>6360</v>
      </c>
      <c r="L25" s="528">
        <f t="shared" si="18"/>
        <v>39200</v>
      </c>
      <c r="M25" s="528">
        <f t="shared" si="18"/>
        <v>13440</v>
      </c>
      <c r="N25" s="528">
        <f t="shared" si="18"/>
        <v>3360</v>
      </c>
      <c r="O25" s="528">
        <f t="shared" si="18"/>
        <v>35000</v>
      </c>
      <c r="P25" s="528">
        <f t="shared" si="18"/>
        <v>12000</v>
      </c>
      <c r="Q25" s="528">
        <f t="shared" si="18"/>
        <v>3000</v>
      </c>
      <c r="R25" s="528">
        <f t="shared" si="18"/>
        <v>74200</v>
      </c>
      <c r="S25" s="528">
        <f t="shared" si="18"/>
        <v>25440</v>
      </c>
      <c r="T25" s="528">
        <f>T23+T22+T21+T19+T18+T17+T16+T15</f>
        <v>6360</v>
      </c>
      <c r="U25" s="528">
        <f t="shared" si="18"/>
        <v>148400</v>
      </c>
      <c r="V25" s="528">
        <f t="shared" si="18"/>
        <v>50880</v>
      </c>
      <c r="W25" s="528">
        <f t="shared" si="18"/>
        <v>12720</v>
      </c>
    </row>
    <row r="30" spans="1:23" x14ac:dyDescent="0.2">
      <c r="A30" s="10" t="s">
        <v>1114</v>
      </c>
      <c r="B30" s="27"/>
      <c r="C30" s="665"/>
      <c r="D30" s="10"/>
      <c r="E30" s="10"/>
      <c r="F30" s="666"/>
      <c r="G30" s="666"/>
      <c r="H30" s="936" t="s">
        <v>1120</v>
      </c>
      <c r="I30" s="936"/>
      <c r="J30" s="936"/>
      <c r="K30" s="936"/>
      <c r="M30" s="668"/>
      <c r="N30" s="668"/>
      <c r="O30" s="676"/>
      <c r="P30" s="676"/>
      <c r="Q30" s="676"/>
      <c r="R30" s="676"/>
      <c r="S30" s="832" t="s">
        <v>1116</v>
      </c>
      <c r="T30" s="832"/>
      <c r="U30" s="832"/>
      <c r="V30" s="832"/>
      <c r="W30" s="832"/>
    </row>
    <row r="31" spans="1:23" x14ac:dyDescent="0.2">
      <c r="A31" s="666"/>
      <c r="B31" s="666"/>
      <c r="C31" s="666"/>
      <c r="D31" s="666"/>
      <c r="E31" s="666"/>
      <c r="F31" s="666"/>
      <c r="G31" s="666"/>
      <c r="H31" s="936" t="s">
        <v>1121</v>
      </c>
      <c r="I31" s="936"/>
      <c r="J31" s="936"/>
      <c r="K31" s="936"/>
      <c r="S31" s="832" t="s">
        <v>1115</v>
      </c>
      <c r="T31" s="832"/>
      <c r="U31" s="832"/>
      <c r="V31" s="832"/>
      <c r="W31" s="832"/>
    </row>
    <row r="32" spans="1:23" ht="15.75" x14ac:dyDescent="0.25">
      <c r="A32" s="10"/>
      <c r="B32" s="151"/>
      <c r="C32" s="151"/>
      <c r="D32" s="151"/>
      <c r="E32" s="151"/>
      <c r="F32" s="151"/>
      <c r="G32" s="151"/>
      <c r="H32" s="936" t="s">
        <v>1122</v>
      </c>
      <c r="I32" s="936"/>
      <c r="J32" s="936"/>
      <c r="K32" s="936"/>
      <c r="L32" s="151"/>
      <c r="M32" s="151"/>
      <c r="N32" s="151"/>
      <c r="R32" s="677"/>
      <c r="S32" s="677"/>
      <c r="T32" s="677"/>
      <c r="U32" s="677"/>
    </row>
    <row r="33" spans="1:23" ht="15.75" x14ac:dyDescent="0.2">
      <c r="A33" s="677"/>
      <c r="B33" s="677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</row>
    <row r="34" spans="1:23" ht="15.75" x14ac:dyDescent="0.2">
      <c r="A34" s="677"/>
      <c r="B34" s="677"/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</row>
    <row r="35" spans="1:23" x14ac:dyDescent="0.2">
      <c r="R35" s="678"/>
      <c r="S35" s="678"/>
      <c r="T35" s="678"/>
      <c r="U35" s="678"/>
      <c r="V35" s="678"/>
      <c r="W35" s="678"/>
    </row>
  </sheetData>
  <mergeCells count="22">
    <mergeCell ref="S30:W30"/>
    <mergeCell ref="S31:W31"/>
    <mergeCell ref="H30:K30"/>
    <mergeCell ref="H31:K31"/>
    <mergeCell ref="H32:K32"/>
    <mergeCell ref="O1:U1"/>
    <mergeCell ref="B4:U4"/>
    <mergeCell ref="B6:U6"/>
    <mergeCell ref="C11:E11"/>
    <mergeCell ref="F11:H11"/>
    <mergeCell ref="I11:K11"/>
    <mergeCell ref="L11:N11"/>
    <mergeCell ref="A20:B20"/>
    <mergeCell ref="A14:B14"/>
    <mergeCell ref="O11:Q11"/>
    <mergeCell ref="V9:W9"/>
    <mergeCell ref="B10:B11"/>
    <mergeCell ref="C10:K10"/>
    <mergeCell ref="L10:T10"/>
    <mergeCell ref="U10:W11"/>
    <mergeCell ref="R11:T11"/>
    <mergeCell ref="A10:A12"/>
  </mergeCells>
  <printOptions horizontalCentered="1"/>
  <pageMargins left="0.42" right="0.28999999999999998" top="0.23622047244094491" bottom="0" header="0.31496062992125984" footer="0.31496062992125984"/>
  <pageSetup paperSize="9" scale="61" orientation="landscape" r:id="rId1"/>
  <colBreaks count="1" manualBreakCount="1">
    <brk id="23" max="1048575" man="1"/>
  </col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49"/>
  <sheetViews>
    <sheetView topLeftCell="A13" zoomScaleNormal="100" zoomScaleSheetLayoutView="78" workbookViewId="0">
      <selection activeCell="D40" sqref="D40:G42"/>
    </sheetView>
  </sheetViews>
  <sheetFormatPr defaultColWidth="9.140625" defaultRowHeight="12.75" x14ac:dyDescent="0.2"/>
  <cols>
    <col min="1" max="1" width="7.42578125" style="137" customWidth="1"/>
    <col min="2" max="2" width="17.140625" style="137" customWidth="1"/>
    <col min="3" max="3" width="11" style="137" customWidth="1"/>
    <col min="4" max="4" width="10" style="137" customWidth="1"/>
    <col min="5" max="5" width="11.85546875" style="137" customWidth="1"/>
    <col min="6" max="6" width="12.140625" style="137" customWidth="1"/>
    <col min="7" max="7" width="13.28515625" style="137" customWidth="1"/>
    <col min="8" max="8" width="14.5703125" style="137" customWidth="1"/>
    <col min="9" max="9" width="12.7109375" style="137" customWidth="1"/>
    <col min="10" max="10" width="14" style="137" customWidth="1"/>
    <col min="11" max="11" width="10.85546875" style="137" customWidth="1"/>
    <col min="12" max="12" width="10.7109375" style="137" customWidth="1"/>
    <col min="13" max="16384" width="9.140625" style="137"/>
  </cols>
  <sheetData>
    <row r="1" spans="1:16" s="74" customFormat="1" x14ac:dyDescent="0.2">
      <c r="E1" s="1139"/>
      <c r="F1" s="1139"/>
      <c r="G1" s="1139"/>
      <c r="H1" s="1139"/>
      <c r="I1" s="1139"/>
      <c r="J1" s="242" t="s">
        <v>780</v>
      </c>
    </row>
    <row r="2" spans="1:16" s="74" customFormat="1" ht="15" x14ac:dyDescent="0.2">
      <c r="A2" s="1140" t="s">
        <v>0</v>
      </c>
      <c r="B2" s="1140"/>
      <c r="C2" s="1140"/>
      <c r="D2" s="1140"/>
      <c r="E2" s="1140"/>
      <c r="F2" s="1140"/>
      <c r="G2" s="1140"/>
      <c r="H2" s="1140"/>
      <c r="I2" s="1140"/>
      <c r="J2" s="1140"/>
    </row>
    <row r="3" spans="1:16" s="74" customFormat="1" ht="20.25" x14ac:dyDescent="0.3">
      <c r="A3" s="800" t="s">
        <v>663</v>
      </c>
      <c r="B3" s="800"/>
      <c r="C3" s="800"/>
      <c r="D3" s="800"/>
      <c r="E3" s="800"/>
      <c r="F3" s="800"/>
      <c r="G3" s="800"/>
      <c r="H3" s="800"/>
      <c r="I3" s="800"/>
      <c r="J3" s="800"/>
    </row>
    <row r="4" spans="1:16" s="74" customFormat="1" ht="14.25" customHeight="1" x14ac:dyDescent="0.2"/>
    <row r="5" spans="1:16" ht="19.5" customHeight="1" x14ac:dyDescent="0.25">
      <c r="A5" s="1142" t="s">
        <v>781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</row>
    <row r="6" spans="1:16" ht="13.5" customHeight="1" x14ac:dyDescent="0.2">
      <c r="A6" s="243"/>
      <c r="B6" s="243"/>
      <c r="C6" s="243"/>
      <c r="D6" s="243"/>
      <c r="E6" s="243"/>
      <c r="F6" s="243"/>
      <c r="G6" s="243"/>
      <c r="H6" s="243"/>
      <c r="I6" s="243"/>
      <c r="J6" s="243"/>
    </row>
    <row r="7" spans="1:16" ht="0.75" customHeight="1" x14ac:dyDescent="0.2"/>
    <row r="8" spans="1:16" x14ac:dyDescent="0.2">
      <c r="A8" s="27" t="s">
        <v>870</v>
      </c>
      <c r="B8" s="27"/>
      <c r="C8" s="244"/>
      <c r="H8" s="1141" t="s">
        <v>673</v>
      </c>
      <c r="I8" s="1141"/>
      <c r="J8" s="1141"/>
    </row>
    <row r="9" spans="1:16" x14ac:dyDescent="0.2">
      <c r="A9" s="980" t="s">
        <v>2</v>
      </c>
      <c r="B9" s="980" t="s">
        <v>33</v>
      </c>
      <c r="C9" s="1144" t="s">
        <v>782</v>
      </c>
      <c r="D9" s="1144"/>
      <c r="E9" s="1144" t="s">
        <v>125</v>
      </c>
      <c r="F9" s="1144"/>
      <c r="G9" s="1144" t="s">
        <v>783</v>
      </c>
      <c r="H9" s="1144"/>
      <c r="I9" s="1144" t="s">
        <v>126</v>
      </c>
      <c r="J9" s="1144"/>
      <c r="K9" s="1144" t="s">
        <v>127</v>
      </c>
      <c r="L9" s="1144"/>
      <c r="O9" s="245"/>
      <c r="P9" s="246"/>
    </row>
    <row r="10" spans="1:16" ht="53.25" customHeight="1" x14ac:dyDescent="0.2">
      <c r="A10" s="980"/>
      <c r="B10" s="980"/>
      <c r="C10" s="311" t="s">
        <v>784</v>
      </c>
      <c r="D10" s="311" t="s">
        <v>785</v>
      </c>
      <c r="E10" s="311" t="s">
        <v>786</v>
      </c>
      <c r="F10" s="311" t="s">
        <v>787</v>
      </c>
      <c r="G10" s="311" t="s">
        <v>786</v>
      </c>
      <c r="H10" s="311" t="s">
        <v>787</v>
      </c>
      <c r="I10" s="311" t="s">
        <v>784</v>
      </c>
      <c r="J10" s="311" t="s">
        <v>785</v>
      </c>
      <c r="K10" s="311" t="s">
        <v>784</v>
      </c>
      <c r="L10" s="311" t="s">
        <v>785</v>
      </c>
    </row>
    <row r="11" spans="1:16" x14ac:dyDescent="0.2">
      <c r="A11" s="311">
        <v>1</v>
      </c>
      <c r="B11" s="311">
        <v>2</v>
      </c>
      <c r="C11" s="311">
        <v>3</v>
      </c>
      <c r="D11" s="311">
        <v>4</v>
      </c>
      <c r="E11" s="311">
        <v>5</v>
      </c>
      <c r="F11" s="311">
        <v>6</v>
      </c>
      <c r="G11" s="311">
        <v>7</v>
      </c>
      <c r="H11" s="311">
        <v>8</v>
      </c>
      <c r="I11" s="311">
        <v>9</v>
      </c>
      <c r="J11" s="311">
        <v>10</v>
      </c>
      <c r="K11" s="311">
        <v>11</v>
      </c>
      <c r="L11" s="311">
        <v>12</v>
      </c>
    </row>
    <row r="12" spans="1:16" s="264" customFormat="1" x14ac:dyDescent="0.2">
      <c r="A12" s="256">
        <v>1</v>
      </c>
      <c r="B12" s="252" t="s">
        <v>822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6" s="264" customFormat="1" x14ac:dyDescent="0.2">
      <c r="A13" s="256">
        <v>2</v>
      </c>
      <c r="B13" s="252" t="s">
        <v>823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1:16" s="264" customFormat="1" x14ac:dyDescent="0.2">
      <c r="A14" s="256">
        <v>3</v>
      </c>
      <c r="B14" s="252" t="s">
        <v>824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6" s="264" customFormat="1" x14ac:dyDescent="0.2">
      <c r="A15" s="256">
        <v>4</v>
      </c>
      <c r="B15" s="252" t="s">
        <v>825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6" s="264" customFormat="1" x14ac:dyDescent="0.2">
      <c r="A16" s="256">
        <v>5</v>
      </c>
      <c r="B16" s="252" t="s">
        <v>826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s="264" customFormat="1" x14ac:dyDescent="0.2">
      <c r="A17" s="256">
        <v>6</v>
      </c>
      <c r="B17" s="252" t="s">
        <v>827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spans="1:12" s="264" customFormat="1" x14ac:dyDescent="0.2">
      <c r="A18" s="256">
        <v>7</v>
      </c>
      <c r="B18" s="252" t="s">
        <v>828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</row>
    <row r="19" spans="1:12" s="264" customFormat="1" ht="12.75" customHeight="1" x14ac:dyDescent="0.2">
      <c r="A19" s="256">
        <v>8</v>
      </c>
      <c r="B19" s="252" t="s">
        <v>829</v>
      </c>
      <c r="C19" s="1077" t="s">
        <v>848</v>
      </c>
      <c r="D19" s="1078"/>
      <c r="E19" s="1078"/>
      <c r="F19" s="1078"/>
      <c r="G19" s="1078"/>
      <c r="H19" s="1078"/>
      <c r="I19" s="1078"/>
      <c r="J19" s="1078"/>
      <c r="K19" s="1078"/>
      <c r="L19" s="1079"/>
    </row>
    <row r="20" spans="1:12" s="264" customFormat="1" ht="12.75" customHeight="1" x14ac:dyDescent="0.2">
      <c r="A20" s="256">
        <v>9</v>
      </c>
      <c r="B20" s="252" t="s">
        <v>830</v>
      </c>
      <c r="C20" s="1080"/>
      <c r="D20" s="1081"/>
      <c r="E20" s="1081"/>
      <c r="F20" s="1081"/>
      <c r="G20" s="1081"/>
      <c r="H20" s="1081"/>
      <c r="I20" s="1081"/>
      <c r="J20" s="1081"/>
      <c r="K20" s="1081"/>
      <c r="L20" s="1082"/>
    </row>
    <row r="21" spans="1:12" s="264" customFormat="1" ht="12.75" customHeight="1" x14ac:dyDescent="0.2">
      <c r="A21" s="256">
        <v>10</v>
      </c>
      <c r="B21" s="252" t="s">
        <v>831</v>
      </c>
      <c r="C21" s="1080"/>
      <c r="D21" s="1081"/>
      <c r="E21" s="1081"/>
      <c r="F21" s="1081"/>
      <c r="G21" s="1081"/>
      <c r="H21" s="1081"/>
      <c r="I21" s="1081"/>
      <c r="J21" s="1081"/>
      <c r="K21" s="1081"/>
      <c r="L21" s="1082"/>
    </row>
    <row r="22" spans="1:12" s="264" customFormat="1" ht="12.75" customHeight="1" x14ac:dyDescent="0.2">
      <c r="A22" s="256">
        <v>11</v>
      </c>
      <c r="B22" s="252" t="s">
        <v>832</v>
      </c>
      <c r="C22" s="1080"/>
      <c r="D22" s="1081"/>
      <c r="E22" s="1081"/>
      <c r="F22" s="1081"/>
      <c r="G22" s="1081"/>
      <c r="H22" s="1081"/>
      <c r="I22" s="1081"/>
      <c r="J22" s="1081"/>
      <c r="K22" s="1081"/>
      <c r="L22" s="1082"/>
    </row>
    <row r="23" spans="1:12" ht="12.75" customHeight="1" x14ac:dyDescent="0.2">
      <c r="A23" s="256">
        <v>12</v>
      </c>
      <c r="B23" s="252" t="s">
        <v>833</v>
      </c>
      <c r="C23" s="1080"/>
      <c r="D23" s="1081"/>
      <c r="E23" s="1081"/>
      <c r="F23" s="1081"/>
      <c r="G23" s="1081"/>
      <c r="H23" s="1081"/>
      <c r="I23" s="1081"/>
      <c r="J23" s="1081"/>
      <c r="K23" s="1081"/>
      <c r="L23" s="1082"/>
    </row>
    <row r="24" spans="1:12" ht="12.75" customHeight="1" x14ac:dyDescent="0.2">
      <c r="A24" s="256">
        <v>13</v>
      </c>
      <c r="B24" s="252" t="s">
        <v>834</v>
      </c>
      <c r="C24" s="1080"/>
      <c r="D24" s="1081"/>
      <c r="E24" s="1081"/>
      <c r="F24" s="1081"/>
      <c r="G24" s="1081"/>
      <c r="H24" s="1081"/>
      <c r="I24" s="1081"/>
      <c r="J24" s="1081"/>
      <c r="K24" s="1081"/>
      <c r="L24" s="1082"/>
    </row>
    <row r="25" spans="1:12" ht="12.75" customHeight="1" x14ac:dyDescent="0.2">
      <c r="A25" s="256">
        <v>14</v>
      </c>
      <c r="B25" s="252" t="s">
        <v>835</v>
      </c>
      <c r="C25" s="1080"/>
      <c r="D25" s="1081"/>
      <c r="E25" s="1081"/>
      <c r="F25" s="1081"/>
      <c r="G25" s="1081"/>
      <c r="H25" s="1081"/>
      <c r="I25" s="1081"/>
      <c r="J25" s="1081"/>
      <c r="K25" s="1081"/>
      <c r="L25" s="1082"/>
    </row>
    <row r="26" spans="1:12" ht="12.75" customHeight="1" x14ac:dyDescent="0.2">
      <c r="A26" s="256">
        <v>15</v>
      </c>
      <c r="B26" s="252" t="s">
        <v>836</v>
      </c>
      <c r="C26" s="1083"/>
      <c r="D26" s="1084"/>
      <c r="E26" s="1084"/>
      <c r="F26" s="1084"/>
      <c r="G26" s="1084"/>
      <c r="H26" s="1084"/>
      <c r="I26" s="1084"/>
      <c r="J26" s="1084"/>
      <c r="K26" s="1084"/>
      <c r="L26" s="1085"/>
    </row>
    <row r="27" spans="1:12" x14ac:dyDescent="0.2">
      <c r="A27" s="256">
        <v>16</v>
      </c>
      <c r="B27" s="252" t="s">
        <v>837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</row>
    <row r="28" spans="1:12" x14ac:dyDescent="0.2">
      <c r="A28" s="256">
        <v>17</v>
      </c>
      <c r="B28" s="252" t="s">
        <v>838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</row>
    <row r="29" spans="1:12" x14ac:dyDescent="0.2">
      <c r="A29" s="256">
        <v>18</v>
      </c>
      <c r="B29" s="252" t="s">
        <v>839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2" x14ac:dyDescent="0.2">
      <c r="A30" s="256">
        <v>19</v>
      </c>
      <c r="B30" s="252" t="s">
        <v>840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12" x14ac:dyDescent="0.2">
      <c r="A31" s="256">
        <v>20</v>
      </c>
      <c r="B31" s="252" t="s">
        <v>841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</row>
    <row r="32" spans="1:12" x14ac:dyDescent="0.2">
      <c r="A32" s="256">
        <v>21</v>
      </c>
      <c r="B32" s="252" t="s">
        <v>842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1:12" x14ac:dyDescent="0.2">
      <c r="A33" s="256">
        <v>22</v>
      </c>
      <c r="B33" s="252" t="s">
        <v>843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2" x14ac:dyDescent="0.2">
      <c r="A34" s="256">
        <v>23</v>
      </c>
      <c r="B34" s="252" t="s">
        <v>844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</row>
    <row r="35" spans="1:12" x14ac:dyDescent="0.2">
      <c r="A35" s="253">
        <v>24</v>
      </c>
      <c r="B35" s="252" t="s">
        <v>845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</row>
    <row r="36" spans="1:12" x14ac:dyDescent="0.2">
      <c r="A36" s="822" t="s">
        <v>16</v>
      </c>
      <c r="B36" s="823"/>
      <c r="C36" s="245"/>
      <c r="D36" s="245"/>
      <c r="E36" s="245"/>
      <c r="F36" s="245"/>
      <c r="G36" s="245"/>
      <c r="H36" s="245"/>
      <c r="I36" s="245"/>
      <c r="J36" s="245"/>
      <c r="K36" s="245"/>
      <c r="L36" s="245"/>
    </row>
    <row r="37" spans="1:12" x14ac:dyDescent="0.2">
      <c r="A37" s="83"/>
      <c r="B37" s="102"/>
      <c r="C37" s="102"/>
      <c r="D37" s="246"/>
      <c r="E37" s="246"/>
      <c r="F37" s="246"/>
      <c r="G37" s="246"/>
      <c r="H37" s="246"/>
      <c r="I37" s="246"/>
      <c r="J37" s="246"/>
    </row>
    <row r="38" spans="1:12" x14ac:dyDescent="0.2">
      <c r="A38" s="83"/>
      <c r="B38" s="102"/>
      <c r="C38" s="102"/>
      <c r="D38" s="246"/>
      <c r="E38" s="246"/>
      <c r="F38" s="246"/>
      <c r="G38" s="246"/>
      <c r="H38" s="246"/>
      <c r="I38" s="246"/>
      <c r="J38" s="246"/>
      <c r="K38" s="669"/>
      <c r="L38" s="669"/>
    </row>
    <row r="39" spans="1:12" x14ac:dyDescent="0.2">
      <c r="A39" s="83"/>
      <c r="B39" s="102"/>
      <c r="C39" s="102"/>
      <c r="D39" s="246"/>
      <c r="E39" s="246"/>
      <c r="F39" s="246"/>
      <c r="G39" s="246"/>
      <c r="H39" s="246"/>
      <c r="I39" s="246"/>
      <c r="J39" s="246"/>
      <c r="K39" s="669"/>
      <c r="L39" s="669"/>
    </row>
    <row r="40" spans="1:12" ht="15.75" customHeight="1" x14ac:dyDescent="0.2">
      <c r="A40" s="10" t="s">
        <v>1114</v>
      </c>
      <c r="B40" s="86"/>
      <c r="C40" s="86"/>
      <c r="D40" s="936" t="s">
        <v>1120</v>
      </c>
      <c r="E40" s="936"/>
      <c r="F40" s="936"/>
      <c r="G40" s="936"/>
      <c r="H40" s="832" t="s">
        <v>1116</v>
      </c>
      <c r="I40" s="832"/>
      <c r="J40" s="832"/>
      <c r="K40" s="832"/>
      <c r="L40" s="832"/>
    </row>
    <row r="41" spans="1:12" ht="12.75" customHeight="1" x14ac:dyDescent="0.2">
      <c r="A41" s="679"/>
      <c r="B41" s="679"/>
      <c r="C41" s="679"/>
      <c r="D41" s="936" t="s">
        <v>1121</v>
      </c>
      <c r="E41" s="936"/>
      <c r="F41" s="936"/>
      <c r="G41" s="936"/>
      <c r="H41" s="832" t="s">
        <v>1115</v>
      </c>
      <c r="I41" s="832"/>
      <c r="J41" s="832"/>
      <c r="K41" s="832"/>
      <c r="L41" s="832"/>
    </row>
    <row r="42" spans="1:12" ht="12.75" customHeight="1" x14ac:dyDescent="0.2">
      <c r="A42" s="670"/>
      <c r="B42" s="670"/>
      <c r="C42" s="670"/>
      <c r="D42" s="936" t="s">
        <v>1122</v>
      </c>
      <c r="E42" s="936"/>
      <c r="F42" s="936"/>
      <c r="G42" s="936"/>
      <c r="H42" s="679"/>
      <c r="I42" s="679"/>
      <c r="J42" s="679"/>
      <c r="K42" s="679"/>
      <c r="L42" s="669"/>
    </row>
    <row r="43" spans="1:12" x14ac:dyDescent="0.2">
      <c r="A43" s="86"/>
      <c r="B43" s="86"/>
      <c r="C43" s="86"/>
      <c r="D43" s="669"/>
      <c r="E43" s="86"/>
      <c r="F43" s="669"/>
      <c r="G43" s="669"/>
      <c r="H43" s="218"/>
      <c r="I43" s="218"/>
      <c r="J43" s="218"/>
      <c r="K43" s="669"/>
      <c r="L43" s="669"/>
    </row>
    <row r="44" spans="1:12" x14ac:dyDescent="0.2">
      <c r="A44" s="669"/>
      <c r="B44" s="669"/>
      <c r="C44" s="669"/>
      <c r="D44" s="669"/>
      <c r="E44" s="669"/>
      <c r="F44" s="669"/>
      <c r="G44" s="669"/>
      <c r="H44" s="669"/>
      <c r="I44" s="669"/>
      <c r="J44" s="669"/>
      <c r="K44" s="669"/>
      <c r="L44" s="669"/>
    </row>
    <row r="45" spans="1:12" x14ac:dyDescent="0.2">
      <c r="A45" s="669"/>
      <c r="B45" s="669"/>
      <c r="C45" s="669"/>
      <c r="D45" s="669"/>
      <c r="E45" s="669"/>
      <c r="F45" s="669"/>
      <c r="G45" s="669"/>
      <c r="H45" s="669"/>
      <c r="I45" s="669"/>
      <c r="J45" s="669"/>
      <c r="K45" s="669"/>
      <c r="L45" s="669"/>
    </row>
    <row r="47" spans="1:12" x14ac:dyDescent="0.2">
      <c r="A47" s="1143"/>
      <c r="B47" s="1143"/>
      <c r="C47" s="1143"/>
      <c r="D47" s="1143"/>
      <c r="E47" s="1143"/>
      <c r="F47" s="1143"/>
      <c r="G47" s="1143"/>
      <c r="H47" s="1143"/>
      <c r="I47" s="1143"/>
      <c r="J47" s="1143"/>
    </row>
    <row r="49" spans="1:10" x14ac:dyDescent="0.2">
      <c r="A49" s="1143"/>
      <c r="B49" s="1143"/>
      <c r="C49" s="1143"/>
      <c r="D49" s="1143"/>
      <c r="E49" s="1143"/>
      <c r="F49" s="1143"/>
      <c r="G49" s="1143"/>
      <c r="H49" s="1143"/>
      <c r="I49" s="1143"/>
      <c r="J49" s="1143"/>
    </row>
  </sheetData>
  <mergeCells count="21">
    <mergeCell ref="A49:J49"/>
    <mergeCell ref="A9:A10"/>
    <mergeCell ref="B9:B10"/>
    <mergeCell ref="C9:D9"/>
    <mergeCell ref="E9:F9"/>
    <mergeCell ref="G9:H9"/>
    <mergeCell ref="I9:J9"/>
    <mergeCell ref="A47:J47"/>
    <mergeCell ref="A36:B36"/>
    <mergeCell ref="C19:L26"/>
    <mergeCell ref="D40:G40"/>
    <mergeCell ref="D41:G41"/>
    <mergeCell ref="D42:G42"/>
    <mergeCell ref="H40:L40"/>
    <mergeCell ref="H41:L41"/>
    <mergeCell ref="K9:L9"/>
    <mergeCell ref="E1:I1"/>
    <mergeCell ref="A2:J2"/>
    <mergeCell ref="A3:J3"/>
    <mergeCell ref="H8:J8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49"/>
  <sheetViews>
    <sheetView topLeftCell="A13" zoomScaleNormal="100" zoomScaleSheetLayoutView="78" workbookViewId="0">
      <selection activeCell="N13" sqref="N13"/>
    </sheetView>
  </sheetViews>
  <sheetFormatPr defaultColWidth="9.140625" defaultRowHeight="12.75" x14ac:dyDescent="0.2"/>
  <cols>
    <col min="1" max="1" width="7.42578125" style="137" customWidth="1"/>
    <col min="2" max="2" width="17.140625" style="137" customWidth="1"/>
    <col min="3" max="3" width="11" style="137" customWidth="1"/>
    <col min="4" max="4" width="10" style="137" customWidth="1"/>
    <col min="5" max="5" width="11.85546875" style="137" customWidth="1"/>
    <col min="6" max="6" width="12.140625" style="137" customWidth="1"/>
    <col min="7" max="7" width="13.28515625" style="137" customWidth="1"/>
    <col min="8" max="8" width="14.5703125" style="137" customWidth="1"/>
    <col min="9" max="9" width="12" style="137" customWidth="1"/>
    <col min="10" max="10" width="13.140625" style="137" customWidth="1"/>
    <col min="11" max="11" width="10.85546875" style="137" customWidth="1"/>
    <col min="12" max="12" width="10.7109375" style="137" customWidth="1"/>
    <col min="13" max="16384" width="9.140625" style="137"/>
  </cols>
  <sheetData>
    <row r="1" spans="1:16" s="74" customFormat="1" x14ac:dyDescent="0.2">
      <c r="E1" s="1139"/>
      <c r="F1" s="1139"/>
      <c r="G1" s="1139"/>
      <c r="H1" s="1139"/>
      <c r="I1" s="1139"/>
      <c r="J1" s="242" t="s">
        <v>788</v>
      </c>
    </row>
    <row r="2" spans="1:16" s="74" customFormat="1" ht="15" x14ac:dyDescent="0.2">
      <c r="A2" s="1140" t="s">
        <v>0</v>
      </c>
      <c r="B2" s="1140"/>
      <c r="C2" s="1140"/>
      <c r="D2" s="1140"/>
      <c r="E2" s="1140"/>
      <c r="F2" s="1140"/>
      <c r="G2" s="1140"/>
      <c r="H2" s="1140"/>
      <c r="I2" s="1140"/>
      <c r="J2" s="1140"/>
    </row>
    <row r="3" spans="1:16" s="74" customFormat="1" ht="20.25" x14ac:dyDescent="0.3">
      <c r="A3" s="800" t="s">
        <v>663</v>
      </c>
      <c r="B3" s="800"/>
      <c r="C3" s="800"/>
      <c r="D3" s="800"/>
      <c r="E3" s="800"/>
      <c r="F3" s="800"/>
      <c r="G3" s="800"/>
      <c r="H3" s="800"/>
      <c r="I3" s="800"/>
      <c r="J3" s="800"/>
    </row>
    <row r="4" spans="1:16" s="74" customFormat="1" ht="14.25" customHeight="1" x14ac:dyDescent="0.2"/>
    <row r="5" spans="1:16" ht="16.5" customHeight="1" x14ac:dyDescent="0.25">
      <c r="A5" s="1142" t="s">
        <v>789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</row>
    <row r="6" spans="1:16" ht="13.5" customHeight="1" x14ac:dyDescent="0.2">
      <c r="A6" s="243"/>
      <c r="B6" s="243"/>
      <c r="C6" s="243"/>
      <c r="D6" s="243"/>
      <c r="E6" s="243"/>
      <c r="F6" s="243"/>
      <c r="G6" s="243"/>
      <c r="H6" s="243"/>
      <c r="I6" s="243"/>
      <c r="J6" s="243"/>
    </row>
    <row r="7" spans="1:16" ht="0.75" customHeight="1" x14ac:dyDescent="0.2"/>
    <row r="8" spans="1:16" x14ac:dyDescent="0.2">
      <c r="A8" s="27" t="s">
        <v>870</v>
      </c>
      <c r="B8" s="27"/>
      <c r="C8" s="244"/>
      <c r="H8" s="1141" t="s">
        <v>673</v>
      </c>
      <c r="I8" s="1141"/>
      <c r="J8" s="1141"/>
    </row>
    <row r="9" spans="1:16" x14ac:dyDescent="0.2">
      <c r="A9" s="980" t="s">
        <v>2</v>
      </c>
      <c r="B9" s="980" t="s">
        <v>33</v>
      </c>
      <c r="C9" s="1144" t="s">
        <v>782</v>
      </c>
      <c r="D9" s="1144"/>
      <c r="E9" s="1144" t="s">
        <v>125</v>
      </c>
      <c r="F9" s="1144"/>
      <c r="G9" s="1144" t="s">
        <v>783</v>
      </c>
      <c r="H9" s="1144"/>
      <c r="I9" s="1144" t="s">
        <v>126</v>
      </c>
      <c r="J9" s="1144"/>
      <c r="K9" s="1144" t="s">
        <v>127</v>
      </c>
      <c r="L9" s="1144"/>
      <c r="O9" s="245"/>
      <c r="P9" s="246"/>
    </row>
    <row r="10" spans="1:16" ht="53.25" customHeight="1" x14ac:dyDescent="0.2">
      <c r="A10" s="980"/>
      <c r="B10" s="980"/>
      <c r="C10" s="311" t="s">
        <v>784</v>
      </c>
      <c r="D10" s="311" t="s">
        <v>785</v>
      </c>
      <c r="E10" s="311" t="s">
        <v>786</v>
      </c>
      <c r="F10" s="311" t="s">
        <v>787</v>
      </c>
      <c r="G10" s="311" t="s">
        <v>786</v>
      </c>
      <c r="H10" s="311" t="s">
        <v>787</v>
      </c>
      <c r="I10" s="311" t="s">
        <v>784</v>
      </c>
      <c r="J10" s="311" t="s">
        <v>785</v>
      </c>
      <c r="K10" s="311" t="s">
        <v>784</v>
      </c>
      <c r="L10" s="311" t="s">
        <v>785</v>
      </c>
    </row>
    <row r="11" spans="1:16" x14ac:dyDescent="0.2">
      <c r="A11" s="311">
        <v>1</v>
      </c>
      <c r="B11" s="311">
        <v>2</v>
      </c>
      <c r="C11" s="311">
        <v>3</v>
      </c>
      <c r="D11" s="311">
        <v>4</v>
      </c>
      <c r="E11" s="311">
        <v>5</v>
      </c>
      <c r="F11" s="311">
        <v>6</v>
      </c>
      <c r="G11" s="311">
        <v>7</v>
      </c>
      <c r="H11" s="311">
        <v>8</v>
      </c>
      <c r="I11" s="311">
        <v>9</v>
      </c>
      <c r="J11" s="311">
        <v>10</v>
      </c>
      <c r="K11" s="311">
        <v>11</v>
      </c>
      <c r="L11" s="311">
        <v>12</v>
      </c>
    </row>
    <row r="12" spans="1:16" s="264" customFormat="1" x14ac:dyDescent="0.2">
      <c r="A12" s="256">
        <v>1</v>
      </c>
      <c r="B12" s="252" t="s">
        <v>822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6" s="264" customFormat="1" x14ac:dyDescent="0.2">
      <c r="A13" s="256">
        <v>2</v>
      </c>
      <c r="B13" s="252" t="s">
        <v>823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1:16" s="264" customFormat="1" x14ac:dyDescent="0.2">
      <c r="A14" s="256">
        <v>3</v>
      </c>
      <c r="B14" s="252" t="s">
        <v>824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6" s="264" customFormat="1" x14ac:dyDescent="0.2">
      <c r="A15" s="256">
        <v>4</v>
      </c>
      <c r="B15" s="252" t="s">
        <v>825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6" s="264" customFormat="1" x14ac:dyDescent="0.2">
      <c r="A16" s="256">
        <v>5</v>
      </c>
      <c r="B16" s="252" t="s">
        <v>826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s="264" customFormat="1" x14ac:dyDescent="0.2">
      <c r="A17" s="256">
        <v>6</v>
      </c>
      <c r="B17" s="252" t="s">
        <v>827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spans="1:12" s="264" customFormat="1" x14ac:dyDescent="0.2">
      <c r="A18" s="256">
        <v>7</v>
      </c>
      <c r="B18" s="252" t="s">
        <v>828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</row>
    <row r="19" spans="1:12" s="264" customFormat="1" x14ac:dyDescent="0.2">
      <c r="A19" s="256">
        <v>8</v>
      </c>
      <c r="B19" s="252" t="s">
        <v>829</v>
      </c>
      <c r="C19" s="1077" t="s">
        <v>848</v>
      </c>
      <c r="D19" s="1078"/>
      <c r="E19" s="1078"/>
      <c r="F19" s="1078"/>
      <c r="G19" s="1078"/>
      <c r="H19" s="1078"/>
      <c r="I19" s="1078"/>
      <c r="J19" s="1078"/>
      <c r="K19" s="1078"/>
      <c r="L19" s="1079"/>
    </row>
    <row r="20" spans="1:12" s="264" customFormat="1" x14ac:dyDescent="0.2">
      <c r="A20" s="256">
        <v>9</v>
      </c>
      <c r="B20" s="252" t="s">
        <v>830</v>
      </c>
      <c r="C20" s="1080"/>
      <c r="D20" s="1081"/>
      <c r="E20" s="1081"/>
      <c r="F20" s="1081"/>
      <c r="G20" s="1081"/>
      <c r="H20" s="1081"/>
      <c r="I20" s="1081"/>
      <c r="J20" s="1081"/>
      <c r="K20" s="1081"/>
      <c r="L20" s="1082"/>
    </row>
    <row r="21" spans="1:12" s="264" customFormat="1" x14ac:dyDescent="0.2">
      <c r="A21" s="256">
        <v>10</v>
      </c>
      <c r="B21" s="252" t="s">
        <v>831</v>
      </c>
      <c r="C21" s="1080"/>
      <c r="D21" s="1081"/>
      <c r="E21" s="1081"/>
      <c r="F21" s="1081"/>
      <c r="G21" s="1081"/>
      <c r="H21" s="1081"/>
      <c r="I21" s="1081"/>
      <c r="J21" s="1081"/>
      <c r="K21" s="1081"/>
      <c r="L21" s="1082"/>
    </row>
    <row r="22" spans="1:12" x14ac:dyDescent="0.2">
      <c r="A22" s="256">
        <v>11</v>
      </c>
      <c r="B22" s="252" t="s">
        <v>832</v>
      </c>
      <c r="C22" s="1080"/>
      <c r="D22" s="1081"/>
      <c r="E22" s="1081"/>
      <c r="F22" s="1081"/>
      <c r="G22" s="1081"/>
      <c r="H22" s="1081"/>
      <c r="I22" s="1081"/>
      <c r="J22" s="1081"/>
      <c r="K22" s="1081"/>
      <c r="L22" s="1082"/>
    </row>
    <row r="23" spans="1:12" x14ac:dyDescent="0.2">
      <c r="A23" s="256">
        <v>12</v>
      </c>
      <c r="B23" s="252" t="s">
        <v>833</v>
      </c>
      <c r="C23" s="1080"/>
      <c r="D23" s="1081"/>
      <c r="E23" s="1081"/>
      <c r="F23" s="1081"/>
      <c r="G23" s="1081"/>
      <c r="H23" s="1081"/>
      <c r="I23" s="1081"/>
      <c r="J23" s="1081"/>
      <c r="K23" s="1081"/>
      <c r="L23" s="1082"/>
    </row>
    <row r="24" spans="1:12" x14ac:dyDescent="0.2">
      <c r="A24" s="256">
        <v>13</v>
      </c>
      <c r="B24" s="252" t="s">
        <v>834</v>
      </c>
      <c r="C24" s="1080"/>
      <c r="D24" s="1081"/>
      <c r="E24" s="1081"/>
      <c r="F24" s="1081"/>
      <c r="G24" s="1081"/>
      <c r="H24" s="1081"/>
      <c r="I24" s="1081"/>
      <c r="J24" s="1081"/>
      <c r="K24" s="1081"/>
      <c r="L24" s="1082"/>
    </row>
    <row r="25" spans="1:12" x14ac:dyDescent="0.2">
      <c r="A25" s="256">
        <v>14</v>
      </c>
      <c r="B25" s="252" t="s">
        <v>835</v>
      </c>
      <c r="C25" s="1080"/>
      <c r="D25" s="1081"/>
      <c r="E25" s="1081"/>
      <c r="F25" s="1081"/>
      <c r="G25" s="1081"/>
      <c r="H25" s="1081"/>
      <c r="I25" s="1081"/>
      <c r="J25" s="1081"/>
      <c r="K25" s="1081"/>
      <c r="L25" s="1082"/>
    </row>
    <row r="26" spans="1:12" x14ac:dyDescent="0.2">
      <c r="A26" s="256">
        <v>15</v>
      </c>
      <c r="B26" s="252" t="s">
        <v>836</v>
      </c>
      <c r="C26" s="1083"/>
      <c r="D26" s="1084"/>
      <c r="E26" s="1084"/>
      <c r="F26" s="1084"/>
      <c r="G26" s="1084"/>
      <c r="H26" s="1084"/>
      <c r="I26" s="1084"/>
      <c r="J26" s="1084"/>
      <c r="K26" s="1084"/>
      <c r="L26" s="1085"/>
    </row>
    <row r="27" spans="1:12" x14ac:dyDescent="0.2">
      <c r="A27" s="256">
        <v>16</v>
      </c>
      <c r="B27" s="252" t="s">
        <v>837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</row>
    <row r="28" spans="1:12" x14ac:dyDescent="0.2">
      <c r="A28" s="256">
        <v>17</v>
      </c>
      <c r="B28" s="252" t="s">
        <v>838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</row>
    <row r="29" spans="1:12" x14ac:dyDescent="0.2">
      <c r="A29" s="256">
        <v>18</v>
      </c>
      <c r="B29" s="252" t="s">
        <v>839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2" x14ac:dyDescent="0.2">
      <c r="A30" s="256">
        <v>19</v>
      </c>
      <c r="B30" s="252" t="s">
        <v>840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12" x14ac:dyDescent="0.2">
      <c r="A31" s="256">
        <v>20</v>
      </c>
      <c r="B31" s="252" t="s">
        <v>841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</row>
    <row r="32" spans="1:12" x14ac:dyDescent="0.2">
      <c r="A32" s="256">
        <v>21</v>
      </c>
      <c r="B32" s="252" t="s">
        <v>842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1:12" x14ac:dyDescent="0.2">
      <c r="A33" s="256">
        <v>22</v>
      </c>
      <c r="B33" s="252" t="s">
        <v>843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2" x14ac:dyDescent="0.2">
      <c r="A34" s="256">
        <v>23</v>
      </c>
      <c r="B34" s="252" t="s">
        <v>844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</row>
    <row r="35" spans="1:12" x14ac:dyDescent="0.2">
      <c r="A35" s="253">
        <v>24</v>
      </c>
      <c r="B35" s="252" t="s">
        <v>845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</row>
    <row r="36" spans="1:12" x14ac:dyDescent="0.2">
      <c r="A36" s="822" t="s">
        <v>16</v>
      </c>
      <c r="B36" s="823"/>
      <c r="C36" s="245"/>
      <c r="D36" s="245"/>
      <c r="E36" s="245"/>
      <c r="F36" s="245"/>
      <c r="G36" s="245"/>
      <c r="H36" s="245"/>
      <c r="I36" s="245"/>
      <c r="J36" s="245"/>
      <c r="K36" s="245"/>
      <c r="L36" s="245"/>
    </row>
    <row r="37" spans="1:12" x14ac:dyDescent="0.2">
      <c r="A37" s="83"/>
      <c r="B37" s="102"/>
      <c r="C37" s="102"/>
      <c r="D37" s="246"/>
      <c r="E37" s="246"/>
      <c r="F37" s="246"/>
      <c r="G37" s="246"/>
      <c r="H37" s="246"/>
      <c r="I37" s="246"/>
      <c r="J37" s="246"/>
    </row>
    <row r="38" spans="1:12" x14ac:dyDescent="0.2">
      <c r="A38" s="83"/>
      <c r="B38" s="102"/>
      <c r="C38" s="102"/>
      <c r="D38" s="246"/>
      <c r="E38" s="246"/>
      <c r="F38" s="246"/>
      <c r="G38" s="246"/>
      <c r="H38" s="246"/>
      <c r="I38" s="246"/>
      <c r="J38" s="246"/>
    </row>
    <row r="39" spans="1:12" x14ac:dyDescent="0.2">
      <c r="A39" s="10" t="s">
        <v>1114</v>
      </c>
      <c r="B39" s="86"/>
      <c r="C39" s="86"/>
      <c r="D39" s="936" t="s">
        <v>1120</v>
      </c>
      <c r="E39" s="936"/>
      <c r="F39" s="936"/>
      <c r="G39" s="936"/>
      <c r="H39" s="832" t="s">
        <v>1116</v>
      </c>
      <c r="I39" s="832"/>
      <c r="J39" s="832"/>
      <c r="K39" s="832"/>
      <c r="L39" s="832"/>
    </row>
    <row r="40" spans="1:12" ht="15.75" customHeight="1" x14ac:dyDescent="0.2">
      <c r="A40" s="679"/>
      <c r="B40" s="679"/>
      <c r="C40" s="679"/>
      <c r="D40" s="936" t="s">
        <v>1121</v>
      </c>
      <c r="E40" s="936"/>
      <c r="F40" s="936"/>
      <c r="G40" s="936"/>
      <c r="H40" s="832" t="s">
        <v>1115</v>
      </c>
      <c r="I40" s="832"/>
      <c r="J40" s="832"/>
      <c r="K40" s="832"/>
      <c r="L40" s="832"/>
    </row>
    <row r="41" spans="1:12" ht="12.75" customHeight="1" x14ac:dyDescent="0.2">
      <c r="A41" s="679"/>
      <c r="B41" s="679"/>
      <c r="C41" s="679"/>
      <c r="D41" s="936" t="s">
        <v>1122</v>
      </c>
      <c r="E41" s="936"/>
      <c r="F41" s="936"/>
      <c r="G41" s="936"/>
      <c r="H41" s="679"/>
      <c r="I41" s="679"/>
      <c r="J41" s="679"/>
      <c r="K41" s="669"/>
    </row>
    <row r="42" spans="1:12" ht="12.75" customHeight="1" x14ac:dyDescent="0.2">
      <c r="A42" s="670"/>
      <c r="B42" s="670"/>
      <c r="C42" s="670"/>
      <c r="D42" s="670"/>
      <c r="E42" s="670"/>
      <c r="F42" s="670"/>
      <c r="G42" s="670"/>
      <c r="H42" s="679"/>
      <c r="I42" s="679"/>
      <c r="J42" s="679"/>
      <c r="K42" s="679"/>
    </row>
    <row r="43" spans="1:12" x14ac:dyDescent="0.2">
      <c r="A43" s="86"/>
      <c r="B43" s="86"/>
      <c r="C43" s="86"/>
      <c r="D43" s="669"/>
      <c r="E43" s="86"/>
      <c r="F43" s="669"/>
      <c r="G43" s="669"/>
      <c r="H43" s="218"/>
      <c r="I43" s="218"/>
      <c r="J43" s="218"/>
      <c r="K43" s="669"/>
    </row>
    <row r="44" spans="1:12" x14ac:dyDescent="0.2">
      <c r="A44" s="669"/>
      <c r="B44" s="669"/>
      <c r="C44" s="669"/>
      <c r="D44" s="669"/>
      <c r="E44" s="669"/>
      <c r="F44" s="669"/>
      <c r="G44" s="669"/>
      <c r="H44" s="669"/>
      <c r="I44" s="669"/>
      <c r="J44" s="669"/>
      <c r="K44" s="669"/>
    </row>
    <row r="47" spans="1:12" x14ac:dyDescent="0.2">
      <c r="A47" s="1143"/>
      <c r="B47" s="1143"/>
      <c r="C47" s="1143"/>
      <c r="D47" s="1143"/>
      <c r="E47" s="1143"/>
      <c r="F47" s="1143"/>
      <c r="G47" s="1143"/>
      <c r="H47" s="1143"/>
      <c r="I47" s="1143"/>
      <c r="J47" s="1143"/>
    </row>
    <row r="49" spans="1:10" x14ac:dyDescent="0.2">
      <c r="A49" s="1143"/>
      <c r="B49" s="1143"/>
      <c r="C49" s="1143"/>
      <c r="D49" s="1143"/>
      <c r="E49" s="1143"/>
      <c r="F49" s="1143"/>
      <c r="G49" s="1143"/>
      <c r="H49" s="1143"/>
      <c r="I49" s="1143"/>
      <c r="J49" s="1143"/>
    </row>
  </sheetData>
  <mergeCells count="21">
    <mergeCell ref="A49:J49"/>
    <mergeCell ref="A9:A10"/>
    <mergeCell ref="B9:B10"/>
    <mergeCell ref="C9:D9"/>
    <mergeCell ref="E9:F9"/>
    <mergeCell ref="G9:H9"/>
    <mergeCell ref="I9:J9"/>
    <mergeCell ref="A47:J47"/>
    <mergeCell ref="A36:B36"/>
    <mergeCell ref="C19:L26"/>
    <mergeCell ref="H39:L39"/>
    <mergeCell ref="D39:G39"/>
    <mergeCell ref="D40:G40"/>
    <mergeCell ref="D41:G41"/>
    <mergeCell ref="H40:L40"/>
    <mergeCell ref="K9:L9"/>
    <mergeCell ref="E1:I1"/>
    <mergeCell ref="A2:J2"/>
    <mergeCell ref="A3:J3"/>
    <mergeCell ref="H8:J8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42"/>
  <sheetViews>
    <sheetView view="pageBreakPreview" topLeftCell="A9" zoomScaleNormal="90" zoomScaleSheetLayoutView="100" workbookViewId="0">
      <selection activeCell="I32" sqref="I32:I33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9" max="9" width="9.85546875" customWidth="1"/>
  </cols>
  <sheetData>
    <row r="1" spans="1:9" ht="18" x14ac:dyDescent="0.35">
      <c r="A1" s="818" t="s">
        <v>0</v>
      </c>
      <c r="B1" s="818"/>
      <c r="C1" s="818"/>
      <c r="D1" s="818"/>
      <c r="E1" s="818"/>
      <c r="F1" s="818"/>
      <c r="G1" s="818"/>
      <c r="H1" s="157" t="s">
        <v>261</v>
      </c>
    </row>
    <row r="2" spans="1:9" ht="21" x14ac:dyDescent="0.35">
      <c r="A2" s="819" t="s">
        <v>663</v>
      </c>
      <c r="B2" s="819"/>
      <c r="C2" s="819"/>
      <c r="D2" s="819"/>
      <c r="E2" s="819"/>
      <c r="F2" s="819"/>
      <c r="G2" s="819"/>
      <c r="H2" s="819"/>
    </row>
    <row r="3" spans="1:9" ht="15" x14ac:dyDescent="0.3">
      <c r="A3" s="159"/>
      <c r="B3" s="159"/>
    </row>
    <row r="4" spans="1:9" ht="18" customHeight="1" x14ac:dyDescent="0.35">
      <c r="A4" s="820" t="s">
        <v>667</v>
      </c>
      <c r="B4" s="820"/>
      <c r="C4" s="820"/>
      <c r="D4" s="820"/>
      <c r="E4" s="820"/>
      <c r="F4" s="820"/>
      <c r="G4" s="820"/>
      <c r="H4" s="820"/>
    </row>
    <row r="5" spans="1:9" x14ac:dyDescent="0.2">
      <c r="A5" s="27" t="s">
        <v>870</v>
      </c>
      <c r="B5" s="27"/>
      <c r="C5" s="10"/>
      <c r="D5" s="10"/>
    </row>
    <row r="6" spans="1:9" ht="15" x14ac:dyDescent="0.3">
      <c r="A6" s="160"/>
      <c r="B6" s="160"/>
      <c r="G6" s="821" t="s">
        <v>1040</v>
      </c>
      <c r="H6" s="821"/>
      <c r="I6" s="95"/>
    </row>
    <row r="7" spans="1:9" ht="59.25" customHeight="1" x14ac:dyDescent="0.2">
      <c r="A7" s="313" t="s">
        <v>2</v>
      </c>
      <c r="B7" s="313" t="s">
        <v>3</v>
      </c>
      <c r="C7" s="343" t="s">
        <v>262</v>
      </c>
      <c r="D7" s="343" t="s">
        <v>263</v>
      </c>
      <c r="E7" s="343" t="s">
        <v>264</v>
      </c>
      <c r="F7" s="343" t="s">
        <v>265</v>
      </c>
      <c r="G7" s="343" t="s">
        <v>266</v>
      </c>
      <c r="H7" s="343" t="s">
        <v>267</v>
      </c>
    </row>
    <row r="8" spans="1:9" s="157" customFormat="1" ht="15" x14ac:dyDescent="0.25">
      <c r="A8" s="344" t="s">
        <v>268</v>
      </c>
      <c r="B8" s="344" t="s">
        <v>269</v>
      </c>
      <c r="C8" s="344" t="s">
        <v>270</v>
      </c>
      <c r="D8" s="344" t="s">
        <v>271</v>
      </c>
      <c r="E8" s="344" t="s">
        <v>272</v>
      </c>
      <c r="F8" s="344" t="s">
        <v>273</v>
      </c>
      <c r="G8" s="344" t="s">
        <v>274</v>
      </c>
      <c r="H8" s="344" t="s">
        <v>275</v>
      </c>
    </row>
    <row r="9" spans="1:9" ht="15" customHeight="1" x14ac:dyDescent="0.2">
      <c r="A9" s="248">
        <v>1</v>
      </c>
      <c r="B9" s="252" t="s">
        <v>822</v>
      </c>
      <c r="C9" s="293">
        <f>'AT3A_cvrg(Insti)_PY'!G12</f>
        <v>1336</v>
      </c>
      <c r="D9" s="293">
        <f>'AT3C_cvrg(Insti)_UPY '!G11</f>
        <v>296</v>
      </c>
      <c r="E9" s="293">
        <f>'AT3B_cvrg(Insti)_UPY '!G11</f>
        <v>0</v>
      </c>
      <c r="F9" s="361">
        <f>SUM(C9:E9)</f>
        <v>1632</v>
      </c>
      <c r="G9" s="361">
        <f>'AT3A_cvrg(Insti)_PY'!L12+'AT3B_cvrg(Insti)_UPY '!L11+'AT3C_cvrg(Insti)_UPY '!L11</f>
        <v>1632</v>
      </c>
      <c r="H9" s="824"/>
      <c r="I9" s="355"/>
    </row>
    <row r="10" spans="1:9" ht="15" customHeight="1" x14ac:dyDescent="0.2">
      <c r="A10" s="248">
        <v>2</v>
      </c>
      <c r="B10" s="252" t="s">
        <v>823</v>
      </c>
      <c r="C10" s="293">
        <f>'AT3A_cvrg(Insti)_PY'!G13</f>
        <v>4037</v>
      </c>
      <c r="D10" s="293">
        <f>'AT3C_cvrg(Insti)_UPY '!G12</f>
        <v>908</v>
      </c>
      <c r="E10" s="293">
        <f>'AT3B_cvrg(Insti)_UPY '!G12</f>
        <v>21</v>
      </c>
      <c r="F10" s="361">
        <f t="shared" ref="F10:F32" si="0">SUM(C10:E10)</f>
        <v>4966</v>
      </c>
      <c r="G10" s="361">
        <f>'AT3A_cvrg(Insti)_PY'!L13+'AT3B_cvrg(Insti)_UPY '!L12+'AT3C_cvrg(Insti)_UPY '!L12</f>
        <v>4966</v>
      </c>
      <c r="H10" s="825"/>
      <c r="I10" s="355"/>
    </row>
    <row r="11" spans="1:9" ht="15" customHeight="1" x14ac:dyDescent="0.2">
      <c r="A11" s="248">
        <v>3</v>
      </c>
      <c r="B11" s="252" t="s">
        <v>824</v>
      </c>
      <c r="C11" s="293">
        <f>'AT3A_cvrg(Insti)_PY'!G14</f>
        <v>3056</v>
      </c>
      <c r="D11" s="293">
        <f>'AT3C_cvrg(Insti)_UPY '!G13</f>
        <v>732</v>
      </c>
      <c r="E11" s="293">
        <f>'AT3B_cvrg(Insti)_UPY '!G13</f>
        <v>41</v>
      </c>
      <c r="F11" s="361">
        <f t="shared" si="0"/>
        <v>3829</v>
      </c>
      <c r="G11" s="361">
        <f>'AT3A_cvrg(Insti)_PY'!L14+'AT3B_cvrg(Insti)_UPY '!L13+'AT3C_cvrg(Insti)_UPY '!L13</f>
        <v>3829</v>
      </c>
      <c r="H11" s="825"/>
      <c r="I11" s="355"/>
    </row>
    <row r="12" spans="1:9" ht="15" customHeight="1" x14ac:dyDescent="0.2">
      <c r="A12" s="248">
        <v>4</v>
      </c>
      <c r="B12" s="252" t="s">
        <v>825</v>
      </c>
      <c r="C12" s="293">
        <f>'AT3A_cvrg(Insti)_PY'!G15</f>
        <v>3868</v>
      </c>
      <c r="D12" s="293">
        <f>'AT3C_cvrg(Insti)_UPY '!G14</f>
        <v>843</v>
      </c>
      <c r="E12" s="293">
        <f>'AT3B_cvrg(Insti)_UPY '!G14</f>
        <v>7</v>
      </c>
      <c r="F12" s="361">
        <f t="shared" si="0"/>
        <v>4718</v>
      </c>
      <c r="G12" s="361">
        <f>'AT3A_cvrg(Insti)_PY'!L15+'AT3B_cvrg(Insti)_UPY '!L14+'AT3C_cvrg(Insti)_UPY '!L14</f>
        <v>4718</v>
      </c>
      <c r="H12" s="825"/>
      <c r="I12" s="355"/>
    </row>
    <row r="13" spans="1:9" ht="15" customHeight="1" x14ac:dyDescent="0.2">
      <c r="A13" s="248">
        <v>5</v>
      </c>
      <c r="B13" s="252" t="s">
        <v>826</v>
      </c>
      <c r="C13" s="293">
        <f>'AT3A_cvrg(Insti)_PY'!G16</f>
        <v>2579</v>
      </c>
      <c r="D13" s="293">
        <f>'AT3C_cvrg(Insti)_UPY '!G15</f>
        <v>678</v>
      </c>
      <c r="E13" s="293">
        <f>'AT3B_cvrg(Insti)_UPY '!G15</f>
        <v>0</v>
      </c>
      <c r="F13" s="361">
        <f t="shared" si="0"/>
        <v>3257</v>
      </c>
      <c r="G13" s="361">
        <f>'AT3A_cvrg(Insti)_PY'!L16+'AT3B_cvrg(Insti)_UPY '!L15+'AT3C_cvrg(Insti)_UPY '!L15</f>
        <v>3257</v>
      </c>
      <c r="H13" s="825"/>
      <c r="I13" s="355"/>
    </row>
    <row r="14" spans="1:9" ht="15" customHeight="1" x14ac:dyDescent="0.2">
      <c r="A14" s="248">
        <v>6</v>
      </c>
      <c r="B14" s="252" t="s">
        <v>827</v>
      </c>
      <c r="C14" s="293">
        <f>'AT3A_cvrg(Insti)_PY'!G17</f>
        <v>1876</v>
      </c>
      <c r="D14" s="293">
        <f>'AT3C_cvrg(Insti)_UPY '!G16</f>
        <v>355</v>
      </c>
      <c r="E14" s="293">
        <f>'AT3B_cvrg(Insti)_UPY '!G16</f>
        <v>0</v>
      </c>
      <c r="F14" s="361">
        <f t="shared" si="0"/>
        <v>2231</v>
      </c>
      <c r="G14" s="361">
        <f>'AT3A_cvrg(Insti)_PY'!L17+'AT3B_cvrg(Insti)_UPY '!L16+'AT3C_cvrg(Insti)_UPY '!L16</f>
        <v>2231</v>
      </c>
      <c r="H14" s="825"/>
      <c r="I14" s="355"/>
    </row>
    <row r="15" spans="1:9" ht="15" customHeight="1" x14ac:dyDescent="0.2">
      <c r="A15" s="248">
        <v>7</v>
      </c>
      <c r="B15" s="252" t="s">
        <v>828</v>
      </c>
      <c r="C15" s="293">
        <f>'AT3A_cvrg(Insti)_PY'!G18</f>
        <v>2516</v>
      </c>
      <c r="D15" s="293">
        <f>'AT3C_cvrg(Insti)_UPY '!G17</f>
        <v>504</v>
      </c>
      <c r="E15" s="293">
        <f>'AT3B_cvrg(Insti)_UPY '!G17</f>
        <v>0</v>
      </c>
      <c r="F15" s="361">
        <f t="shared" si="0"/>
        <v>3020</v>
      </c>
      <c r="G15" s="361">
        <f>'AT3A_cvrg(Insti)_PY'!L18+'AT3B_cvrg(Insti)_UPY '!L17+'AT3C_cvrg(Insti)_UPY '!L17</f>
        <v>3020</v>
      </c>
      <c r="H15" s="825"/>
      <c r="I15" s="355"/>
    </row>
    <row r="16" spans="1:9" ht="15" customHeight="1" x14ac:dyDescent="0.2">
      <c r="A16" s="248">
        <v>8</v>
      </c>
      <c r="B16" s="252" t="s">
        <v>829</v>
      </c>
      <c r="C16" s="293">
        <f>'AT3A_cvrg(Insti)_PY'!G19</f>
        <v>1322</v>
      </c>
      <c r="D16" s="293">
        <f>'AT3C_cvrg(Insti)_UPY '!G18</f>
        <v>197</v>
      </c>
      <c r="E16" s="293">
        <f>'AT3B_cvrg(Insti)_UPY '!G18</f>
        <v>3</v>
      </c>
      <c r="F16" s="361">
        <f t="shared" si="0"/>
        <v>1522</v>
      </c>
      <c r="G16" s="361">
        <f>'AT3A_cvrg(Insti)_PY'!L19+'AT3B_cvrg(Insti)_UPY '!L18+'AT3C_cvrg(Insti)_UPY '!L18</f>
        <v>1522</v>
      </c>
      <c r="H16" s="825"/>
      <c r="I16" s="355"/>
    </row>
    <row r="17" spans="1:15" ht="15" customHeight="1" x14ac:dyDescent="0.2">
      <c r="A17" s="248">
        <v>9</v>
      </c>
      <c r="B17" s="252" t="s">
        <v>830</v>
      </c>
      <c r="C17" s="293">
        <f>'AT3A_cvrg(Insti)_PY'!G20</f>
        <v>3320</v>
      </c>
      <c r="D17" s="293">
        <f>'AT3C_cvrg(Insti)_UPY '!G19</f>
        <v>846</v>
      </c>
      <c r="E17" s="293">
        <f>'AT3B_cvrg(Insti)_UPY '!G19</f>
        <v>0</v>
      </c>
      <c r="F17" s="361">
        <f t="shared" si="0"/>
        <v>4166</v>
      </c>
      <c r="G17" s="361">
        <f>'AT3A_cvrg(Insti)_PY'!L20+'AT3B_cvrg(Insti)_UPY '!L19+'AT3C_cvrg(Insti)_UPY '!L19</f>
        <v>4166</v>
      </c>
      <c r="H17" s="825"/>
      <c r="I17" s="355"/>
    </row>
    <row r="18" spans="1:15" ht="15" customHeight="1" x14ac:dyDescent="0.2">
      <c r="A18" s="248">
        <v>10</v>
      </c>
      <c r="B18" s="252" t="s">
        <v>831</v>
      </c>
      <c r="C18" s="293">
        <f>'AT3A_cvrg(Insti)_PY'!G21</f>
        <v>2372</v>
      </c>
      <c r="D18" s="293">
        <f>'AT3C_cvrg(Insti)_UPY '!G20</f>
        <v>673</v>
      </c>
      <c r="E18" s="293">
        <f>'AT3B_cvrg(Insti)_UPY '!G20</f>
        <v>0</v>
      </c>
      <c r="F18" s="361">
        <f t="shared" si="0"/>
        <v>3045</v>
      </c>
      <c r="G18" s="361">
        <f>'AT3A_cvrg(Insti)_PY'!L21+'AT3B_cvrg(Insti)_UPY '!L20+'AT3C_cvrg(Insti)_UPY '!L20</f>
        <v>3045</v>
      </c>
      <c r="H18" s="825"/>
      <c r="I18" s="355"/>
    </row>
    <row r="19" spans="1:15" ht="15" customHeight="1" x14ac:dyDescent="0.2">
      <c r="A19" s="248">
        <v>11</v>
      </c>
      <c r="B19" s="252" t="s">
        <v>832</v>
      </c>
      <c r="C19" s="293">
        <f>'AT3A_cvrg(Insti)_PY'!G22</f>
        <v>1843</v>
      </c>
      <c r="D19" s="293">
        <f>'AT3C_cvrg(Insti)_UPY '!G21</f>
        <v>412</v>
      </c>
      <c r="E19" s="293">
        <f>'AT3B_cvrg(Insti)_UPY '!G21</f>
        <v>1</v>
      </c>
      <c r="F19" s="361">
        <f t="shared" si="0"/>
        <v>2256</v>
      </c>
      <c r="G19" s="361">
        <f>'AT3A_cvrg(Insti)_PY'!L22+'AT3B_cvrg(Insti)_UPY '!L21+'AT3C_cvrg(Insti)_UPY '!L21</f>
        <v>2256</v>
      </c>
      <c r="H19" s="825"/>
      <c r="I19" s="355"/>
    </row>
    <row r="20" spans="1:15" ht="15" customHeight="1" x14ac:dyDescent="0.2">
      <c r="A20" s="248">
        <v>12</v>
      </c>
      <c r="B20" s="252" t="s">
        <v>833</v>
      </c>
      <c r="C20" s="293">
        <f>'AT3A_cvrg(Insti)_PY'!G23</f>
        <v>1469</v>
      </c>
      <c r="D20" s="293">
        <f>'AT3C_cvrg(Insti)_UPY '!G22</f>
        <v>509</v>
      </c>
      <c r="E20" s="293">
        <f>'AT3B_cvrg(Insti)_UPY '!G22</f>
        <v>0</v>
      </c>
      <c r="F20" s="361">
        <f t="shared" si="0"/>
        <v>1978</v>
      </c>
      <c r="G20" s="361">
        <f>'AT3A_cvrg(Insti)_PY'!L23+'AT3B_cvrg(Insti)_UPY '!L22+'AT3C_cvrg(Insti)_UPY '!L22</f>
        <v>1978</v>
      </c>
      <c r="H20" s="825"/>
      <c r="I20" s="355"/>
    </row>
    <row r="21" spans="1:15" ht="15" customHeight="1" x14ac:dyDescent="0.2">
      <c r="A21" s="248">
        <v>13</v>
      </c>
      <c r="B21" s="252" t="s">
        <v>834</v>
      </c>
      <c r="C21" s="293">
        <f>'AT3A_cvrg(Insti)_PY'!G24</f>
        <v>2616</v>
      </c>
      <c r="D21" s="293">
        <f>'AT3C_cvrg(Insti)_UPY '!G23</f>
        <v>676</v>
      </c>
      <c r="E21" s="293">
        <f>'AT3B_cvrg(Insti)_UPY '!G23</f>
        <v>0</v>
      </c>
      <c r="F21" s="361">
        <f t="shared" si="0"/>
        <v>3292</v>
      </c>
      <c r="G21" s="361">
        <f>'AT3A_cvrg(Insti)_PY'!L24+'AT3B_cvrg(Insti)_UPY '!L23+'AT3C_cvrg(Insti)_UPY '!L23</f>
        <v>3292</v>
      </c>
      <c r="H21" s="825"/>
      <c r="I21" s="355"/>
      <c r="K21" s="164"/>
    </row>
    <row r="22" spans="1:15" ht="15" customHeight="1" x14ac:dyDescent="0.2">
      <c r="A22" s="248">
        <v>14</v>
      </c>
      <c r="B22" s="252" t="s">
        <v>835</v>
      </c>
      <c r="C22" s="293">
        <f>'AT3A_cvrg(Insti)_PY'!G25</f>
        <v>4705</v>
      </c>
      <c r="D22" s="293">
        <f>'AT3C_cvrg(Insti)_UPY '!G24</f>
        <v>1068</v>
      </c>
      <c r="E22" s="293">
        <f>'AT3B_cvrg(Insti)_UPY '!G24</f>
        <v>93</v>
      </c>
      <c r="F22" s="361">
        <f t="shared" si="0"/>
        <v>5866</v>
      </c>
      <c r="G22" s="361">
        <f>'AT3A_cvrg(Insti)_PY'!L25+'AT3B_cvrg(Insti)_UPY '!L24+'AT3C_cvrg(Insti)_UPY '!L24</f>
        <v>5866</v>
      </c>
      <c r="H22" s="825"/>
      <c r="I22" s="355"/>
      <c r="K22" s="164"/>
    </row>
    <row r="23" spans="1:15" ht="15" customHeight="1" x14ac:dyDescent="0.2">
      <c r="A23" s="248">
        <v>15</v>
      </c>
      <c r="B23" s="252" t="s">
        <v>836</v>
      </c>
      <c r="C23" s="293">
        <f>'AT3A_cvrg(Insti)_PY'!G26</f>
        <v>4749</v>
      </c>
      <c r="D23" s="293">
        <f>'AT3C_cvrg(Insti)_UPY '!G25</f>
        <v>1162</v>
      </c>
      <c r="E23" s="293">
        <f>'AT3B_cvrg(Insti)_UPY '!G25</f>
        <v>0</v>
      </c>
      <c r="F23" s="361">
        <f t="shared" si="0"/>
        <v>5911</v>
      </c>
      <c r="G23" s="361">
        <f>'AT3A_cvrg(Insti)_PY'!L26+'AT3B_cvrg(Insti)_UPY '!L25+'AT3C_cvrg(Insti)_UPY '!L25</f>
        <v>5911</v>
      </c>
      <c r="H23" s="825"/>
      <c r="I23" s="355"/>
      <c r="K23" s="164"/>
    </row>
    <row r="24" spans="1:15" ht="15" customHeight="1" x14ac:dyDescent="0.2">
      <c r="A24" s="248">
        <v>16</v>
      </c>
      <c r="B24" s="252" t="s">
        <v>837</v>
      </c>
      <c r="C24" s="293">
        <f>'AT3A_cvrg(Insti)_PY'!G27</f>
        <v>5389</v>
      </c>
      <c r="D24" s="293">
        <f>'AT3C_cvrg(Insti)_UPY '!G26</f>
        <v>1144</v>
      </c>
      <c r="E24" s="293">
        <f>'AT3B_cvrg(Insti)_UPY '!G26</f>
        <v>0</v>
      </c>
      <c r="F24" s="361">
        <f t="shared" si="0"/>
        <v>6533</v>
      </c>
      <c r="G24" s="361">
        <f>'AT3A_cvrg(Insti)_PY'!L27+'AT3B_cvrg(Insti)_UPY '!L26+'AT3C_cvrg(Insti)_UPY '!L26</f>
        <v>6533</v>
      </c>
      <c r="H24" s="825"/>
      <c r="I24" s="355"/>
      <c r="K24" s="163"/>
    </row>
    <row r="25" spans="1:15" ht="15" customHeight="1" x14ac:dyDescent="0.2">
      <c r="A25" s="248">
        <v>17</v>
      </c>
      <c r="B25" s="252" t="s">
        <v>838</v>
      </c>
      <c r="C25" s="293">
        <f>'AT3A_cvrg(Insti)_PY'!G28</f>
        <v>3349</v>
      </c>
      <c r="D25" s="293">
        <f>'AT3C_cvrg(Insti)_UPY '!G27</f>
        <v>774</v>
      </c>
      <c r="E25" s="293">
        <f>'AT3B_cvrg(Insti)_UPY '!G27</f>
        <v>3</v>
      </c>
      <c r="F25" s="361">
        <f t="shared" si="0"/>
        <v>4126</v>
      </c>
      <c r="G25" s="361">
        <f>'AT3A_cvrg(Insti)_PY'!L28+'AT3B_cvrg(Insti)_UPY '!L27+'AT3C_cvrg(Insti)_UPY '!L27</f>
        <v>4126</v>
      </c>
      <c r="H25" s="825"/>
      <c r="I25" s="355"/>
      <c r="K25" s="163"/>
      <c r="L25" s="163"/>
      <c r="M25" s="163"/>
      <c r="N25" s="163"/>
      <c r="O25" s="163"/>
    </row>
    <row r="26" spans="1:15" ht="15" customHeight="1" x14ac:dyDescent="0.2">
      <c r="A26" s="248">
        <v>18</v>
      </c>
      <c r="B26" s="252" t="s">
        <v>839</v>
      </c>
      <c r="C26" s="293">
        <f>'AT3A_cvrg(Insti)_PY'!G29</f>
        <v>4593</v>
      </c>
      <c r="D26" s="293">
        <f>'AT3C_cvrg(Insti)_UPY '!G28</f>
        <v>1268</v>
      </c>
      <c r="E26" s="293">
        <f>'AT3B_cvrg(Insti)_UPY '!G28</f>
        <v>38</v>
      </c>
      <c r="F26" s="361">
        <f t="shared" si="0"/>
        <v>5899</v>
      </c>
      <c r="G26" s="361">
        <f>'AT3A_cvrg(Insti)_PY'!L29+'AT3B_cvrg(Insti)_UPY '!L28+'AT3C_cvrg(Insti)_UPY '!L28</f>
        <v>5899</v>
      </c>
      <c r="H26" s="825"/>
      <c r="I26" s="355"/>
    </row>
    <row r="27" spans="1:15" ht="15" customHeight="1" x14ac:dyDescent="0.2">
      <c r="A27" s="248">
        <v>19</v>
      </c>
      <c r="B27" s="252" t="s">
        <v>840</v>
      </c>
      <c r="C27" s="293">
        <f>'AT3A_cvrg(Insti)_PY'!G30</f>
        <v>4997</v>
      </c>
      <c r="D27" s="293">
        <f>'AT3C_cvrg(Insti)_UPY '!G29</f>
        <v>1202</v>
      </c>
      <c r="E27" s="293">
        <f>'AT3B_cvrg(Insti)_UPY '!G29</f>
        <v>24</v>
      </c>
      <c r="F27" s="361">
        <f t="shared" si="0"/>
        <v>6223</v>
      </c>
      <c r="G27" s="361">
        <f>'AT3A_cvrg(Insti)_PY'!L30+'AT3B_cvrg(Insti)_UPY '!L29+'AT3C_cvrg(Insti)_UPY '!L29</f>
        <v>6223</v>
      </c>
      <c r="H27" s="825"/>
      <c r="I27" s="355"/>
    </row>
    <row r="28" spans="1:15" ht="15" customHeight="1" x14ac:dyDescent="0.2">
      <c r="A28" s="248">
        <v>20</v>
      </c>
      <c r="B28" s="252" t="s">
        <v>841</v>
      </c>
      <c r="C28" s="293">
        <f>'AT3A_cvrg(Insti)_PY'!G31</f>
        <v>3549</v>
      </c>
      <c r="D28" s="293">
        <f>'AT3C_cvrg(Insti)_UPY '!G30</f>
        <v>836</v>
      </c>
      <c r="E28" s="293">
        <f>'AT3B_cvrg(Insti)_UPY '!G30</f>
        <v>2</v>
      </c>
      <c r="F28" s="361">
        <f t="shared" si="0"/>
        <v>4387</v>
      </c>
      <c r="G28" s="361">
        <f>'AT3A_cvrg(Insti)_PY'!L31+'AT3B_cvrg(Insti)_UPY '!L30+'AT3C_cvrg(Insti)_UPY '!L30</f>
        <v>4387</v>
      </c>
      <c r="H28" s="825"/>
      <c r="I28" s="355"/>
    </row>
    <row r="29" spans="1:15" ht="15" customHeight="1" x14ac:dyDescent="0.2">
      <c r="A29" s="248">
        <v>21</v>
      </c>
      <c r="B29" s="252" t="s">
        <v>842</v>
      </c>
      <c r="C29" s="293">
        <f>'AT3A_cvrg(Insti)_PY'!G32</f>
        <v>685</v>
      </c>
      <c r="D29" s="293">
        <f>'AT3C_cvrg(Insti)_UPY '!G31</f>
        <v>120</v>
      </c>
      <c r="E29" s="293">
        <f>'AT3B_cvrg(Insti)_UPY '!G31</f>
        <v>1</v>
      </c>
      <c r="F29" s="361">
        <f t="shared" si="0"/>
        <v>806</v>
      </c>
      <c r="G29" s="361">
        <f>'AT3A_cvrg(Insti)_PY'!L32+'AT3B_cvrg(Insti)_UPY '!L31+'AT3C_cvrg(Insti)_UPY '!L31</f>
        <v>806</v>
      </c>
      <c r="H29" s="825"/>
      <c r="I29" s="355"/>
    </row>
    <row r="30" spans="1:15" ht="15" customHeight="1" x14ac:dyDescent="0.2">
      <c r="A30" s="248">
        <v>22</v>
      </c>
      <c r="B30" s="252" t="s">
        <v>843</v>
      </c>
      <c r="C30" s="293">
        <f>'AT3A_cvrg(Insti)_PY'!G33</f>
        <v>1386</v>
      </c>
      <c r="D30" s="293">
        <f>'AT3C_cvrg(Insti)_UPY '!G32</f>
        <v>303</v>
      </c>
      <c r="E30" s="293">
        <f>'AT3B_cvrg(Insti)_UPY '!G32</f>
        <v>2</v>
      </c>
      <c r="F30" s="361">
        <f t="shared" si="0"/>
        <v>1691</v>
      </c>
      <c r="G30" s="361">
        <f>'AT3A_cvrg(Insti)_PY'!L33+'AT3B_cvrg(Insti)_UPY '!L32+'AT3C_cvrg(Insti)_UPY '!L32</f>
        <v>1691</v>
      </c>
      <c r="H30" s="825"/>
      <c r="I30" s="355"/>
    </row>
    <row r="31" spans="1:15" ht="15" customHeight="1" x14ac:dyDescent="0.2">
      <c r="A31" s="248">
        <v>23</v>
      </c>
      <c r="B31" s="252" t="s">
        <v>844</v>
      </c>
      <c r="C31" s="293">
        <f>'AT3A_cvrg(Insti)_PY'!G34</f>
        <v>1924</v>
      </c>
      <c r="D31" s="293">
        <f>'AT3C_cvrg(Insti)_UPY '!G33</f>
        <v>412</v>
      </c>
      <c r="E31" s="293">
        <f>'AT3B_cvrg(Insti)_UPY '!G33</f>
        <v>0</v>
      </c>
      <c r="F31" s="361">
        <f t="shared" si="0"/>
        <v>2336</v>
      </c>
      <c r="G31" s="361">
        <f>'AT3A_cvrg(Insti)_PY'!L34+'AT3B_cvrg(Insti)_UPY '!L33+'AT3C_cvrg(Insti)_UPY '!L33</f>
        <v>2336</v>
      </c>
      <c r="H31" s="825"/>
      <c r="I31" s="355"/>
    </row>
    <row r="32" spans="1:15" ht="15" customHeight="1" x14ac:dyDescent="0.2">
      <c r="A32" s="253">
        <v>24</v>
      </c>
      <c r="B32" s="252" t="s">
        <v>845</v>
      </c>
      <c r="C32" s="293">
        <f>'AT3A_cvrg(Insti)_PY'!G35</f>
        <v>0</v>
      </c>
      <c r="D32" s="293">
        <f>'AT3C_cvrg(Insti)_UPY '!G34</f>
        <v>0</v>
      </c>
      <c r="E32" s="293">
        <f>'AT3B_cvrg(Insti)_UPY '!G34</f>
        <v>0</v>
      </c>
      <c r="F32" s="361">
        <f t="shared" si="0"/>
        <v>0</v>
      </c>
      <c r="G32" s="361">
        <f>'AT3A_cvrg(Insti)_PY'!L35+'AT3B_cvrg(Insti)_UPY '!L34+'AT3C_cvrg(Insti)_UPY '!L34</f>
        <v>0</v>
      </c>
      <c r="H32" s="825"/>
      <c r="I32" s="355"/>
    </row>
    <row r="33" spans="1:10" ht="15" customHeight="1" x14ac:dyDescent="0.2">
      <c r="A33" s="822" t="s">
        <v>16</v>
      </c>
      <c r="B33" s="823"/>
      <c r="C33" s="361">
        <f>SUM(C9:C32)</f>
        <v>67536</v>
      </c>
      <c r="D33" s="361">
        <f>SUM(D9:D32)</f>
        <v>15918</v>
      </c>
      <c r="E33" s="361">
        <f>SUM(E9:E32)</f>
        <v>236</v>
      </c>
      <c r="F33" s="361">
        <f>SUM(F9:F32)</f>
        <v>83690</v>
      </c>
      <c r="G33" s="361">
        <f>SUM(G9:G32)</f>
        <v>83690</v>
      </c>
      <c r="H33" s="826"/>
      <c r="I33" s="355"/>
    </row>
    <row r="35" spans="1:10" x14ac:dyDescent="0.2">
      <c r="A35" s="162" t="s">
        <v>276</v>
      </c>
    </row>
    <row r="38" spans="1:10" x14ac:dyDescent="0.2">
      <c r="A38" s="10" t="s">
        <v>1114</v>
      </c>
      <c r="B38" s="163"/>
      <c r="C38" s="163"/>
      <c r="D38" s="817" t="s">
        <v>1120</v>
      </c>
      <c r="E38" s="817"/>
      <c r="F38" s="749" t="s">
        <v>1116</v>
      </c>
      <c r="G38" s="749"/>
      <c r="H38" s="749"/>
      <c r="I38" s="27"/>
      <c r="J38" s="27"/>
    </row>
    <row r="39" spans="1:10" ht="12.75" customHeight="1" x14ac:dyDescent="0.2">
      <c r="A39" s="163"/>
      <c r="B39" s="163"/>
      <c r="C39" s="163"/>
      <c r="D39" s="817" t="s">
        <v>1121</v>
      </c>
      <c r="E39" s="817"/>
      <c r="F39" s="749" t="s">
        <v>1115</v>
      </c>
      <c r="G39" s="749"/>
      <c r="H39" s="749"/>
      <c r="I39" s="27"/>
      <c r="J39" s="27"/>
    </row>
    <row r="40" spans="1:10" ht="12.75" customHeight="1" x14ac:dyDescent="0.2">
      <c r="A40" s="163"/>
      <c r="B40" s="163"/>
      <c r="C40" s="163"/>
      <c r="D40" s="817" t="s">
        <v>1122</v>
      </c>
      <c r="E40" s="817"/>
      <c r="F40" s="163"/>
      <c r="G40" s="163"/>
      <c r="H40" s="163"/>
    </row>
    <row r="41" spans="1:10" x14ac:dyDescent="0.2">
      <c r="C41" s="163"/>
      <c r="D41" s="163"/>
      <c r="E41" s="163"/>
      <c r="F41" s="163"/>
      <c r="G41" s="163"/>
      <c r="H41" s="163"/>
    </row>
    <row r="42" spans="1:10" x14ac:dyDescent="0.2">
      <c r="A42" s="163"/>
      <c r="B42" s="163"/>
      <c r="C42" s="163"/>
      <c r="D42" s="163"/>
      <c r="E42" s="163"/>
      <c r="F42" s="163"/>
      <c r="G42" s="163"/>
      <c r="H42" s="163"/>
    </row>
  </sheetData>
  <mergeCells count="11">
    <mergeCell ref="D40:E40"/>
    <mergeCell ref="A1:G1"/>
    <mergeCell ref="A2:H2"/>
    <mergeCell ref="A4:H4"/>
    <mergeCell ref="G6:H6"/>
    <mergeCell ref="F39:H39"/>
    <mergeCell ref="A33:B33"/>
    <mergeCell ref="H9:H33"/>
    <mergeCell ref="F38:H38"/>
    <mergeCell ref="D38:E38"/>
    <mergeCell ref="D39:E39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35"/>
  <sheetViews>
    <sheetView zoomScaleNormal="100" zoomScaleSheetLayoutView="78" workbookViewId="0">
      <selection activeCell="G21" sqref="G21"/>
    </sheetView>
  </sheetViews>
  <sheetFormatPr defaultColWidth="9.140625" defaultRowHeight="12.75" x14ac:dyDescent="0.2"/>
  <cols>
    <col min="1" max="1" width="7.42578125" style="564" customWidth="1"/>
    <col min="2" max="2" width="36.140625" style="564" customWidth="1"/>
    <col min="3" max="3" width="19.5703125" style="564" customWidth="1"/>
    <col min="4" max="4" width="10" style="564" customWidth="1"/>
    <col min="5" max="5" width="11.85546875" style="564" customWidth="1"/>
    <col min="6" max="6" width="12.140625" style="564" customWidth="1"/>
    <col min="7" max="7" width="13.28515625" style="564" customWidth="1"/>
    <col min="8" max="8" width="14.5703125" style="564" customWidth="1"/>
    <col min="9" max="9" width="12" style="564" customWidth="1"/>
    <col min="10" max="10" width="13.140625" style="564" customWidth="1"/>
    <col min="11" max="11" width="10.85546875" style="564" customWidth="1"/>
    <col min="12" max="12" width="10.7109375" style="564" customWidth="1"/>
    <col min="13" max="16384" width="9.140625" style="564"/>
  </cols>
  <sheetData>
    <row r="1" spans="1:12" s="74" customFormat="1" x14ac:dyDescent="0.2">
      <c r="E1" s="1139"/>
      <c r="F1" s="1139"/>
      <c r="G1" s="1139"/>
      <c r="H1" s="1139"/>
      <c r="I1" s="1139"/>
      <c r="J1" s="242"/>
    </row>
    <row r="2" spans="1:12" s="74" customFormat="1" ht="15" x14ac:dyDescent="0.2">
      <c r="A2" s="1140" t="s">
        <v>0</v>
      </c>
      <c r="B2" s="1140"/>
      <c r="C2" s="1140"/>
      <c r="D2" s="1140"/>
      <c r="E2" s="1140"/>
      <c r="F2" s="1140"/>
      <c r="G2" s="1140"/>
      <c r="H2" s="1140"/>
      <c r="I2" s="1140"/>
      <c r="J2" s="1140"/>
    </row>
    <row r="3" spans="1:12" s="74" customFormat="1" ht="20.25" x14ac:dyDescent="0.3">
      <c r="A3" s="800" t="s">
        <v>663</v>
      </c>
      <c r="B3" s="800"/>
      <c r="C3" s="800"/>
      <c r="D3" s="800"/>
      <c r="E3" s="800"/>
      <c r="F3" s="800"/>
      <c r="G3" s="800"/>
      <c r="H3" s="800"/>
      <c r="I3" s="800"/>
      <c r="J3" s="800"/>
    </row>
    <row r="4" spans="1:12" s="74" customFormat="1" ht="14.25" customHeight="1" x14ac:dyDescent="0.2"/>
    <row r="5" spans="1:12" ht="16.5" customHeight="1" x14ac:dyDescent="0.25">
      <c r="A5" s="1145" t="s">
        <v>1081</v>
      </c>
      <c r="B5" s="1145"/>
      <c r="C5" s="1145"/>
      <c r="D5" s="1145"/>
      <c r="E5" s="1145"/>
      <c r="F5" s="1145"/>
      <c r="G5" s="1145"/>
      <c r="H5" s="1145"/>
      <c r="I5" s="1145"/>
      <c r="J5" s="1145"/>
      <c r="K5" s="585"/>
      <c r="L5" s="585"/>
    </row>
    <row r="6" spans="1:12" ht="13.5" customHeight="1" x14ac:dyDescent="0.2">
      <c r="A6" s="566"/>
      <c r="B6" s="566"/>
      <c r="C6" s="566"/>
      <c r="D6" s="566"/>
      <c r="E6" s="566"/>
      <c r="F6" s="566"/>
      <c r="G6" s="566"/>
      <c r="H6" s="566"/>
      <c r="I6" s="566"/>
      <c r="J6" s="566"/>
    </row>
    <row r="7" spans="1:12" ht="0.75" customHeight="1" x14ac:dyDescent="0.2"/>
    <row r="8" spans="1:12" x14ac:dyDescent="0.2">
      <c r="A8" s="27" t="s">
        <v>870</v>
      </c>
      <c r="B8" s="27"/>
      <c r="C8" s="565"/>
      <c r="H8" s="586"/>
      <c r="I8" s="586"/>
      <c r="J8" s="586"/>
    </row>
    <row r="9" spans="1:12" ht="15" customHeight="1" x14ac:dyDescent="0.2">
      <c r="A9" s="581"/>
      <c r="B9" s="581"/>
      <c r="C9" s="588" t="s">
        <v>1082</v>
      </c>
      <c r="D9" s="581"/>
      <c r="E9" s="581"/>
      <c r="F9" s="581"/>
      <c r="G9" s="581"/>
      <c r="H9" s="581"/>
      <c r="I9" s="581"/>
      <c r="J9" s="581"/>
      <c r="K9" s="581"/>
      <c r="L9" s="581"/>
    </row>
    <row r="10" spans="1:12" ht="24.95" customHeight="1" x14ac:dyDescent="0.2">
      <c r="A10" s="582" t="s">
        <v>1091</v>
      </c>
      <c r="B10" s="582" t="s">
        <v>1079</v>
      </c>
      <c r="C10" s="582" t="s">
        <v>1080</v>
      </c>
      <c r="D10" s="581"/>
      <c r="E10" s="581"/>
      <c r="F10" s="581"/>
      <c r="G10" s="581"/>
      <c r="H10" s="581"/>
      <c r="I10" s="581"/>
      <c r="J10" s="581"/>
      <c r="K10" s="581"/>
      <c r="L10" s="581"/>
    </row>
    <row r="11" spans="1:12" ht="24.95" customHeight="1" x14ac:dyDescent="0.2">
      <c r="A11" s="587">
        <v>1</v>
      </c>
      <c r="B11" s="583" t="s">
        <v>1069</v>
      </c>
      <c r="C11" s="589">
        <v>2404.44</v>
      </c>
      <c r="D11" s="581"/>
      <c r="E11" s="581"/>
      <c r="F11" s="581"/>
      <c r="G11" s="581"/>
      <c r="H11" s="581"/>
      <c r="I11" s="581"/>
      <c r="J11" s="581"/>
      <c r="K11" s="581"/>
      <c r="L11" s="581"/>
    </row>
    <row r="12" spans="1:12" ht="24.95" customHeight="1" x14ac:dyDescent="0.2">
      <c r="A12" s="587">
        <v>2</v>
      </c>
      <c r="B12" s="583" t="s">
        <v>1070</v>
      </c>
      <c r="C12" s="589">
        <v>55.5</v>
      </c>
      <c r="D12" s="581"/>
      <c r="E12" s="581"/>
      <c r="F12" s="581"/>
      <c r="G12" s="581"/>
      <c r="H12" s="581"/>
      <c r="I12" s="581"/>
      <c r="J12" s="581"/>
      <c r="K12" s="581"/>
      <c r="L12" s="581"/>
    </row>
    <row r="13" spans="1:12" ht="24.95" customHeight="1" x14ac:dyDescent="0.2">
      <c r="A13" s="587">
        <v>3</v>
      </c>
      <c r="B13" s="584" t="s">
        <v>1071</v>
      </c>
      <c r="C13" s="590">
        <v>84</v>
      </c>
      <c r="D13" s="581"/>
      <c r="E13" s="581"/>
      <c r="F13" s="581"/>
      <c r="G13" s="581"/>
      <c r="H13" s="581"/>
      <c r="I13" s="581"/>
      <c r="J13" s="581"/>
      <c r="K13" s="581"/>
      <c r="L13" s="581"/>
    </row>
    <row r="14" spans="1:12" ht="24.95" customHeight="1" x14ac:dyDescent="0.2">
      <c r="A14" s="587">
        <v>4</v>
      </c>
      <c r="B14" s="583" t="s">
        <v>1072</v>
      </c>
      <c r="C14" s="589">
        <v>33</v>
      </c>
      <c r="D14" s="581"/>
      <c r="E14" s="581"/>
      <c r="F14" s="581"/>
      <c r="G14" s="581"/>
      <c r="H14" s="581"/>
      <c r="I14" s="581"/>
      <c r="J14" s="581"/>
      <c r="K14" s="581"/>
      <c r="L14" s="581"/>
    </row>
    <row r="15" spans="1:12" ht="24.95" customHeight="1" x14ac:dyDescent="0.2">
      <c r="A15" s="587">
        <v>5</v>
      </c>
      <c r="B15" s="583" t="s">
        <v>1073</v>
      </c>
      <c r="C15" s="589">
        <v>61</v>
      </c>
      <c r="D15" s="581"/>
      <c r="E15" s="581"/>
      <c r="F15" s="581"/>
      <c r="G15" s="581"/>
      <c r="H15" s="581"/>
      <c r="I15" s="581"/>
      <c r="J15" s="581"/>
      <c r="K15" s="581"/>
      <c r="L15" s="581"/>
    </row>
    <row r="16" spans="1:12" ht="24.95" customHeight="1" x14ac:dyDescent="0.2">
      <c r="A16" s="587">
        <v>6</v>
      </c>
      <c r="B16" s="583" t="s">
        <v>1074</v>
      </c>
      <c r="C16" s="589">
        <v>50</v>
      </c>
      <c r="D16" s="581"/>
      <c r="E16" s="581"/>
      <c r="F16" s="581"/>
      <c r="G16" s="581"/>
      <c r="H16" s="581"/>
      <c r="I16" s="581"/>
      <c r="J16" s="581"/>
      <c r="K16" s="581"/>
      <c r="L16" s="581"/>
    </row>
    <row r="17" spans="1:12" ht="24.95" customHeight="1" x14ac:dyDescent="0.2">
      <c r="A17" s="587">
        <v>7</v>
      </c>
      <c r="B17" s="583" t="s">
        <v>1075</v>
      </c>
      <c r="C17" s="589">
        <v>50</v>
      </c>
      <c r="D17" s="581"/>
      <c r="E17" s="581"/>
      <c r="F17" s="581"/>
      <c r="G17" s="581"/>
      <c r="H17" s="581"/>
      <c r="I17" s="581"/>
      <c r="J17" s="581"/>
      <c r="K17" s="581"/>
      <c r="L17" s="581"/>
    </row>
    <row r="18" spans="1:12" ht="24.95" customHeight="1" x14ac:dyDescent="0.2">
      <c r="A18" s="587">
        <v>8</v>
      </c>
      <c r="B18" s="584" t="s">
        <v>1076</v>
      </c>
      <c r="C18" s="590">
        <v>20</v>
      </c>
      <c r="D18" s="581"/>
      <c r="E18" s="581"/>
      <c r="F18" s="581"/>
      <c r="G18" s="581"/>
      <c r="H18" s="581"/>
      <c r="I18" s="581"/>
      <c r="J18" s="581"/>
      <c r="K18" s="581"/>
      <c r="L18" s="581"/>
    </row>
    <row r="19" spans="1:12" ht="24.95" customHeight="1" x14ac:dyDescent="0.2">
      <c r="A19" s="587">
        <v>9</v>
      </c>
      <c r="B19" s="583" t="s">
        <v>1077</v>
      </c>
      <c r="C19" s="589">
        <v>554</v>
      </c>
      <c r="D19" s="581"/>
      <c r="E19" s="581"/>
      <c r="F19" s="581"/>
      <c r="G19" s="581"/>
      <c r="H19" s="581"/>
      <c r="I19" s="581"/>
      <c r="J19" s="581"/>
      <c r="K19" s="581"/>
      <c r="L19" s="581"/>
    </row>
    <row r="20" spans="1:12" ht="24.95" customHeight="1" x14ac:dyDescent="0.2">
      <c r="A20" s="587">
        <v>10</v>
      </c>
      <c r="B20" s="583" t="s">
        <v>1078</v>
      </c>
      <c r="C20" s="589">
        <v>416.35</v>
      </c>
      <c r="D20" s="581"/>
      <c r="E20" s="581"/>
      <c r="F20" s="581"/>
      <c r="G20" s="581"/>
      <c r="H20" s="581"/>
      <c r="I20" s="581"/>
      <c r="J20" s="581"/>
      <c r="K20" s="581"/>
      <c r="L20" s="581"/>
    </row>
    <row r="21" spans="1:12" ht="24.95" customHeight="1" x14ac:dyDescent="0.2">
      <c r="A21" s="1146" t="s">
        <v>16</v>
      </c>
      <c r="B21" s="1147"/>
      <c r="C21" s="591">
        <f>SUM(C11:C20)</f>
        <v>3728.29</v>
      </c>
      <c r="D21" s="581"/>
      <c r="E21" s="581"/>
      <c r="F21" s="581"/>
      <c r="G21" s="581"/>
      <c r="H21" s="581"/>
      <c r="I21" s="581"/>
      <c r="J21" s="581"/>
      <c r="K21" s="581"/>
      <c r="L21" s="581"/>
    </row>
    <row r="22" spans="1:12" s="683" customFormat="1" ht="24.95" customHeight="1" x14ac:dyDescent="0.2">
      <c r="A22" s="692"/>
      <c r="B22" s="692"/>
      <c r="C22" s="693"/>
      <c r="D22" s="581"/>
      <c r="E22" s="581"/>
      <c r="F22" s="581"/>
      <c r="G22" s="581"/>
      <c r="H22" s="581"/>
      <c r="I22" s="581"/>
      <c r="J22" s="581"/>
      <c r="K22" s="581"/>
      <c r="L22" s="581"/>
    </row>
    <row r="23" spans="1:12" s="683" customFormat="1" ht="24.95" customHeight="1" x14ac:dyDescent="0.2">
      <c r="A23" s="692"/>
      <c r="B23" s="692"/>
      <c r="C23" s="693"/>
      <c r="D23" s="581"/>
      <c r="E23" s="581"/>
      <c r="F23" s="581"/>
      <c r="G23" s="581"/>
      <c r="H23" s="581"/>
      <c r="I23" s="581"/>
      <c r="J23" s="581"/>
      <c r="K23" s="581"/>
      <c r="L23" s="581"/>
    </row>
    <row r="24" spans="1:12" ht="15" customHeight="1" x14ac:dyDescent="0.2">
      <c r="A24" s="581"/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</row>
    <row r="25" spans="1:12" ht="15" customHeight="1" x14ac:dyDescent="0.2">
      <c r="A25" s="83"/>
      <c r="B25" s="102"/>
      <c r="C25" s="102"/>
      <c r="D25" s="246"/>
      <c r="E25" s="246"/>
      <c r="F25" s="246"/>
      <c r="G25" s="246"/>
      <c r="H25" s="246"/>
      <c r="I25" s="246"/>
      <c r="J25" s="246"/>
      <c r="K25" s="669"/>
    </row>
    <row r="26" spans="1:12" ht="15.75" customHeight="1" x14ac:dyDescent="0.2">
      <c r="A26" s="10" t="s">
        <v>1114</v>
      </c>
      <c r="B26" s="86"/>
      <c r="C26" s="832" t="s">
        <v>1116</v>
      </c>
      <c r="D26" s="832"/>
      <c r="E26" s="832"/>
      <c r="F26" s="832"/>
      <c r="G26" s="832"/>
    </row>
    <row r="27" spans="1:12" ht="12.75" customHeight="1" x14ac:dyDescent="0.2">
      <c r="A27" s="679"/>
      <c r="B27" s="679"/>
      <c r="C27" s="832" t="s">
        <v>1115</v>
      </c>
      <c r="D27" s="832"/>
      <c r="E27" s="832"/>
      <c r="F27" s="832"/>
      <c r="G27" s="832"/>
    </row>
    <row r="28" spans="1:12" ht="12.75" customHeight="1" x14ac:dyDescent="0.2">
      <c r="A28" s="670"/>
      <c r="B28" s="670"/>
      <c r="C28" s="670"/>
      <c r="D28" s="670"/>
      <c r="E28" s="670"/>
      <c r="F28" s="670"/>
      <c r="G28" s="670"/>
      <c r="H28" s="679"/>
      <c r="I28" s="679"/>
      <c r="J28" s="679"/>
      <c r="K28" s="679"/>
    </row>
    <row r="29" spans="1:12" x14ac:dyDescent="0.2">
      <c r="A29" s="86"/>
      <c r="B29" s="86"/>
      <c r="C29" s="86"/>
      <c r="D29" s="669"/>
      <c r="E29" s="86"/>
      <c r="F29" s="669"/>
      <c r="G29" s="669"/>
      <c r="H29" s="218"/>
      <c r="I29" s="218"/>
      <c r="J29" s="218"/>
      <c r="K29" s="669"/>
    </row>
    <row r="30" spans="1:12" x14ac:dyDescent="0.2">
      <c r="A30" s="669"/>
      <c r="B30" s="669"/>
      <c r="C30" s="669"/>
      <c r="D30" s="669"/>
      <c r="E30" s="669"/>
      <c r="F30" s="669"/>
      <c r="G30" s="669"/>
      <c r="H30" s="669"/>
      <c r="I30" s="669"/>
      <c r="J30" s="669"/>
      <c r="K30" s="669"/>
    </row>
    <row r="33" spans="1:10" x14ac:dyDescent="0.2">
      <c r="A33" s="1143"/>
      <c r="B33" s="1143"/>
      <c r="C33" s="1143"/>
      <c r="D33" s="1143"/>
      <c r="E33" s="1143"/>
      <c r="F33" s="1143"/>
      <c r="G33" s="1143"/>
      <c r="H33" s="1143"/>
      <c r="I33" s="1143"/>
      <c r="J33" s="1143"/>
    </row>
    <row r="35" spans="1:10" x14ac:dyDescent="0.2">
      <c r="A35" s="1143"/>
      <c r="B35" s="1143"/>
      <c r="C35" s="1143"/>
      <c r="D35" s="1143"/>
      <c r="E35" s="1143"/>
      <c r="F35" s="1143"/>
      <c r="G35" s="1143"/>
      <c r="H35" s="1143"/>
      <c r="I35" s="1143"/>
      <c r="J35" s="1143"/>
    </row>
  </sheetData>
  <mergeCells count="9">
    <mergeCell ref="A33:J33"/>
    <mergeCell ref="A35:J35"/>
    <mergeCell ref="C26:G26"/>
    <mergeCell ref="C27:G27"/>
    <mergeCell ref="E1:I1"/>
    <mergeCell ref="A2:J2"/>
    <mergeCell ref="A3:J3"/>
    <mergeCell ref="A5:J5"/>
    <mergeCell ref="A21:B21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8"/>
  <sheetViews>
    <sheetView view="pageBreakPreview" topLeftCell="A10" zoomScale="85" zoomScaleNormal="100" zoomScaleSheetLayoutView="85" workbookViewId="0">
      <selection activeCell="E44" sqref="E44:H46"/>
    </sheetView>
  </sheetViews>
  <sheetFormatPr defaultRowHeight="12.75" x14ac:dyDescent="0.2"/>
  <cols>
    <col min="1" max="1" width="8" customWidth="1"/>
    <col min="2" max="2" width="13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4" ht="12.75" customHeight="1" x14ac:dyDescent="0.2">
      <c r="D1" s="749"/>
      <c r="E1" s="749"/>
      <c r="F1" s="749"/>
      <c r="G1" s="749"/>
      <c r="H1" s="749"/>
      <c r="I1" s="749"/>
      <c r="L1" s="836" t="s">
        <v>83</v>
      </c>
      <c r="M1" s="836"/>
    </row>
    <row r="2" spans="1:14" ht="15.75" x14ac:dyDescent="0.2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</row>
    <row r="3" spans="1:14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</row>
    <row r="4" spans="1:14" ht="11.25" customHeight="1" x14ac:dyDescent="0.2"/>
    <row r="5" spans="1:14" ht="15.75" x14ac:dyDescent="0.25">
      <c r="A5" s="767" t="s">
        <v>668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</row>
    <row r="7" spans="1:14" x14ac:dyDescent="0.2">
      <c r="A7" s="27" t="s">
        <v>870</v>
      </c>
      <c r="B7" s="27"/>
      <c r="C7" s="10"/>
      <c r="D7" s="10"/>
      <c r="K7" s="95"/>
      <c r="L7" s="833" t="s">
        <v>1041</v>
      </c>
      <c r="M7" s="833"/>
      <c r="N7" s="833"/>
    </row>
    <row r="8" spans="1:14" x14ac:dyDescent="0.2">
      <c r="A8" s="24"/>
      <c r="B8" s="24"/>
      <c r="K8" s="88"/>
      <c r="L8" s="107"/>
      <c r="M8" s="112"/>
      <c r="N8" s="107"/>
    </row>
    <row r="9" spans="1:14" ht="15.75" customHeight="1" x14ac:dyDescent="0.2">
      <c r="A9" s="834" t="s">
        <v>2</v>
      </c>
      <c r="B9" s="834" t="s">
        <v>3</v>
      </c>
      <c r="C9" s="756" t="s">
        <v>4</v>
      </c>
      <c r="D9" s="756"/>
      <c r="E9" s="756"/>
      <c r="F9" s="717"/>
      <c r="G9" s="837"/>
      <c r="H9" s="734" t="s">
        <v>97</v>
      </c>
      <c r="I9" s="734"/>
      <c r="J9" s="734"/>
      <c r="K9" s="734"/>
      <c r="L9" s="734"/>
      <c r="M9" s="834" t="s">
        <v>132</v>
      </c>
      <c r="N9" s="755" t="s">
        <v>133</v>
      </c>
    </row>
    <row r="10" spans="1:14" ht="38.25" x14ac:dyDescent="0.2">
      <c r="A10" s="835"/>
      <c r="B10" s="835"/>
      <c r="C10" s="307" t="s">
        <v>5</v>
      </c>
      <c r="D10" s="307" t="s">
        <v>6</v>
      </c>
      <c r="E10" s="307" t="s">
        <v>364</v>
      </c>
      <c r="F10" s="305" t="s">
        <v>95</v>
      </c>
      <c r="G10" s="342" t="s">
        <v>365</v>
      </c>
      <c r="H10" s="307" t="s">
        <v>5</v>
      </c>
      <c r="I10" s="307" t="s">
        <v>6</v>
      </c>
      <c r="J10" s="307" t="s">
        <v>364</v>
      </c>
      <c r="K10" s="305" t="s">
        <v>95</v>
      </c>
      <c r="L10" s="305" t="s">
        <v>366</v>
      </c>
      <c r="M10" s="835"/>
      <c r="N10" s="755"/>
    </row>
    <row r="11" spans="1:14" s="10" customFormat="1" x14ac:dyDescent="0.2">
      <c r="A11" s="307">
        <v>1</v>
      </c>
      <c r="B11" s="307">
        <v>2</v>
      </c>
      <c r="C11" s="307">
        <v>3</v>
      </c>
      <c r="D11" s="307">
        <v>4</v>
      </c>
      <c r="E11" s="307">
        <v>5</v>
      </c>
      <c r="F11" s="307">
        <v>6</v>
      </c>
      <c r="G11" s="307">
        <v>7</v>
      </c>
      <c r="H11" s="307">
        <v>8</v>
      </c>
      <c r="I11" s="307">
        <v>9</v>
      </c>
      <c r="J11" s="307">
        <v>10</v>
      </c>
      <c r="K11" s="307">
        <v>11</v>
      </c>
      <c r="L11" s="307">
        <v>12</v>
      </c>
      <c r="M11" s="307">
        <v>13</v>
      </c>
      <c r="N11" s="307">
        <v>14</v>
      </c>
    </row>
    <row r="12" spans="1:14" x14ac:dyDescent="0.2">
      <c r="A12" s="248">
        <v>1</v>
      </c>
      <c r="B12" s="252" t="s">
        <v>822</v>
      </c>
      <c r="C12" s="5">
        <v>0</v>
      </c>
      <c r="D12" s="5">
        <v>1325</v>
      </c>
      <c r="E12" s="5">
        <v>10</v>
      </c>
      <c r="F12" s="59">
        <v>1</v>
      </c>
      <c r="G12" s="362">
        <f t="shared" ref="G12:G36" si="0">SUM(C12:F12)</f>
        <v>1336</v>
      </c>
      <c r="H12" s="5">
        <v>0</v>
      </c>
      <c r="I12" s="5">
        <v>1325</v>
      </c>
      <c r="J12" s="5">
        <v>10</v>
      </c>
      <c r="K12" s="5">
        <v>1</v>
      </c>
      <c r="L12" s="22">
        <f t="shared" ref="L12:L36" si="1">SUM(H12:K12)</f>
        <v>1336</v>
      </c>
      <c r="M12" s="5">
        <f>G12-L12</f>
        <v>0</v>
      </c>
      <c r="N12" s="828"/>
    </row>
    <row r="13" spans="1:14" x14ac:dyDescent="0.2">
      <c r="A13" s="248">
        <v>2</v>
      </c>
      <c r="B13" s="252" t="s">
        <v>823</v>
      </c>
      <c r="C13" s="5">
        <v>0</v>
      </c>
      <c r="D13" s="5">
        <v>3996</v>
      </c>
      <c r="E13" s="5">
        <v>41</v>
      </c>
      <c r="F13" s="59">
        <v>0</v>
      </c>
      <c r="G13" s="362">
        <f t="shared" si="0"/>
        <v>4037</v>
      </c>
      <c r="H13" s="5">
        <v>0</v>
      </c>
      <c r="I13" s="5">
        <v>3996</v>
      </c>
      <c r="J13" s="5">
        <v>41</v>
      </c>
      <c r="K13" s="5">
        <v>0</v>
      </c>
      <c r="L13" s="22">
        <f t="shared" si="1"/>
        <v>4037</v>
      </c>
      <c r="M13" s="5">
        <f t="shared" ref="M13:M36" si="2">G13-L13</f>
        <v>0</v>
      </c>
      <c r="N13" s="829"/>
    </row>
    <row r="14" spans="1:14" x14ac:dyDescent="0.2">
      <c r="A14" s="248">
        <v>3</v>
      </c>
      <c r="B14" s="252" t="s">
        <v>824</v>
      </c>
      <c r="C14" s="5">
        <v>1</v>
      </c>
      <c r="D14" s="5">
        <v>2963</v>
      </c>
      <c r="E14" s="5">
        <v>92</v>
      </c>
      <c r="F14" s="59">
        <v>0</v>
      </c>
      <c r="G14" s="362">
        <f t="shared" si="0"/>
        <v>3056</v>
      </c>
      <c r="H14" s="5">
        <v>1</v>
      </c>
      <c r="I14" s="5">
        <v>2963</v>
      </c>
      <c r="J14" s="5">
        <v>92</v>
      </c>
      <c r="K14" s="5">
        <v>0</v>
      </c>
      <c r="L14" s="22">
        <f t="shared" si="1"/>
        <v>3056</v>
      </c>
      <c r="M14" s="5">
        <f t="shared" si="2"/>
        <v>0</v>
      </c>
      <c r="N14" s="829"/>
    </row>
    <row r="15" spans="1:14" x14ac:dyDescent="0.2">
      <c r="A15" s="248">
        <v>4</v>
      </c>
      <c r="B15" s="252" t="s">
        <v>825</v>
      </c>
      <c r="C15" s="5">
        <v>25</v>
      </c>
      <c r="D15" s="5">
        <v>3828</v>
      </c>
      <c r="E15" s="5">
        <v>14</v>
      </c>
      <c r="F15" s="59">
        <v>1</v>
      </c>
      <c r="G15" s="362">
        <f t="shared" si="0"/>
        <v>3868</v>
      </c>
      <c r="H15" s="5">
        <v>25</v>
      </c>
      <c r="I15" s="5">
        <v>3828</v>
      </c>
      <c r="J15" s="5">
        <v>14</v>
      </c>
      <c r="K15" s="5">
        <v>1</v>
      </c>
      <c r="L15" s="22">
        <f t="shared" si="1"/>
        <v>3868</v>
      </c>
      <c r="M15" s="5">
        <f t="shared" si="2"/>
        <v>0</v>
      </c>
      <c r="N15" s="829"/>
    </row>
    <row r="16" spans="1:14" x14ac:dyDescent="0.2">
      <c r="A16" s="248">
        <v>5</v>
      </c>
      <c r="B16" s="252" t="s">
        <v>826</v>
      </c>
      <c r="C16" s="5">
        <v>0</v>
      </c>
      <c r="D16" s="5">
        <v>2560</v>
      </c>
      <c r="E16" s="5">
        <v>19</v>
      </c>
      <c r="F16" s="59">
        <v>0</v>
      </c>
      <c r="G16" s="362">
        <f t="shared" si="0"/>
        <v>2579</v>
      </c>
      <c r="H16" s="5">
        <v>0</v>
      </c>
      <c r="I16" s="5">
        <v>2560</v>
      </c>
      <c r="J16" s="5">
        <v>19</v>
      </c>
      <c r="K16" s="5">
        <v>0</v>
      </c>
      <c r="L16" s="22">
        <f t="shared" si="1"/>
        <v>2579</v>
      </c>
      <c r="M16" s="5">
        <f t="shared" si="2"/>
        <v>0</v>
      </c>
      <c r="N16" s="829"/>
    </row>
    <row r="17" spans="1:14" x14ac:dyDescent="0.2">
      <c r="A17" s="248">
        <v>6</v>
      </c>
      <c r="B17" s="252" t="s">
        <v>827</v>
      </c>
      <c r="C17" s="5">
        <v>2</v>
      </c>
      <c r="D17" s="5">
        <v>1834</v>
      </c>
      <c r="E17" s="5">
        <v>40</v>
      </c>
      <c r="F17" s="59">
        <v>0</v>
      </c>
      <c r="G17" s="362">
        <f t="shared" si="0"/>
        <v>1876</v>
      </c>
      <c r="H17" s="5">
        <v>2</v>
      </c>
      <c r="I17" s="5">
        <v>1834</v>
      </c>
      <c r="J17" s="5">
        <v>40</v>
      </c>
      <c r="K17" s="5">
        <v>0</v>
      </c>
      <c r="L17" s="22">
        <f t="shared" si="1"/>
        <v>1876</v>
      </c>
      <c r="M17" s="5">
        <f t="shared" si="2"/>
        <v>0</v>
      </c>
      <c r="N17" s="829"/>
    </row>
    <row r="18" spans="1:14" x14ac:dyDescent="0.2">
      <c r="A18" s="248">
        <v>7</v>
      </c>
      <c r="B18" s="252" t="s">
        <v>828</v>
      </c>
      <c r="C18" s="14">
        <v>2</v>
      </c>
      <c r="D18" s="14">
        <v>2475</v>
      </c>
      <c r="E18" s="5">
        <v>39</v>
      </c>
      <c r="F18" s="59">
        <v>0</v>
      </c>
      <c r="G18" s="362">
        <f t="shared" si="0"/>
        <v>2516</v>
      </c>
      <c r="H18" s="5">
        <v>2</v>
      </c>
      <c r="I18" s="5">
        <v>2475</v>
      </c>
      <c r="J18" s="5">
        <v>39</v>
      </c>
      <c r="K18" s="5">
        <v>0</v>
      </c>
      <c r="L18" s="22">
        <f t="shared" si="1"/>
        <v>2516</v>
      </c>
      <c r="M18" s="5">
        <f t="shared" si="2"/>
        <v>0</v>
      </c>
      <c r="N18" s="829"/>
    </row>
    <row r="19" spans="1:14" x14ac:dyDescent="0.2">
      <c r="A19" s="248">
        <v>8</v>
      </c>
      <c r="B19" s="252" t="s">
        <v>829</v>
      </c>
      <c r="C19" s="5">
        <v>0</v>
      </c>
      <c r="D19" s="5">
        <v>1313</v>
      </c>
      <c r="E19" s="5">
        <v>9</v>
      </c>
      <c r="F19" s="59">
        <v>0</v>
      </c>
      <c r="G19" s="362">
        <f t="shared" si="0"/>
        <v>1322</v>
      </c>
      <c r="H19" s="5">
        <v>0</v>
      </c>
      <c r="I19" s="5">
        <v>1313</v>
      </c>
      <c r="J19" s="5">
        <v>9</v>
      </c>
      <c r="K19" s="5">
        <v>0</v>
      </c>
      <c r="L19" s="22">
        <f t="shared" si="1"/>
        <v>1322</v>
      </c>
      <c r="M19" s="5">
        <f t="shared" si="2"/>
        <v>0</v>
      </c>
      <c r="N19" s="829"/>
    </row>
    <row r="20" spans="1:14" x14ac:dyDescent="0.2">
      <c r="A20" s="248">
        <v>9</v>
      </c>
      <c r="B20" s="252" t="s">
        <v>830</v>
      </c>
      <c r="C20" s="5">
        <v>69</v>
      </c>
      <c r="D20" s="5">
        <v>3243</v>
      </c>
      <c r="E20" s="5">
        <v>0</v>
      </c>
      <c r="F20" s="59">
        <v>8</v>
      </c>
      <c r="G20" s="362">
        <f t="shared" si="0"/>
        <v>3320</v>
      </c>
      <c r="H20" s="5">
        <v>69</v>
      </c>
      <c r="I20" s="5">
        <v>3243</v>
      </c>
      <c r="J20" s="5">
        <v>0</v>
      </c>
      <c r="K20" s="5">
        <v>8</v>
      </c>
      <c r="L20" s="22">
        <f t="shared" si="1"/>
        <v>3320</v>
      </c>
      <c r="M20" s="5">
        <f t="shared" si="2"/>
        <v>0</v>
      </c>
      <c r="N20" s="829"/>
    </row>
    <row r="21" spans="1:14" x14ac:dyDescent="0.2">
      <c r="A21" s="248">
        <v>10</v>
      </c>
      <c r="B21" s="252" t="s">
        <v>831</v>
      </c>
      <c r="C21" s="5">
        <v>0</v>
      </c>
      <c r="D21" s="5">
        <v>2339</v>
      </c>
      <c r="E21" s="5">
        <v>33</v>
      </c>
      <c r="F21" s="59">
        <v>0</v>
      </c>
      <c r="G21" s="362">
        <f t="shared" si="0"/>
        <v>2372</v>
      </c>
      <c r="H21" s="5">
        <v>0</v>
      </c>
      <c r="I21" s="5">
        <v>2339</v>
      </c>
      <c r="J21" s="5">
        <v>33</v>
      </c>
      <c r="K21" s="5">
        <v>0</v>
      </c>
      <c r="L21" s="22">
        <f t="shared" si="1"/>
        <v>2372</v>
      </c>
      <c r="M21" s="5">
        <f t="shared" si="2"/>
        <v>0</v>
      </c>
      <c r="N21" s="829"/>
    </row>
    <row r="22" spans="1:14" x14ac:dyDescent="0.2">
      <c r="A22" s="248">
        <v>11</v>
      </c>
      <c r="B22" s="252" t="s">
        <v>832</v>
      </c>
      <c r="C22" s="5">
        <v>7</v>
      </c>
      <c r="D22" s="5">
        <v>1829</v>
      </c>
      <c r="E22" s="5">
        <v>7</v>
      </c>
      <c r="F22" s="59">
        <v>0</v>
      </c>
      <c r="G22" s="362">
        <f t="shared" si="0"/>
        <v>1843</v>
      </c>
      <c r="H22" s="5">
        <v>7</v>
      </c>
      <c r="I22" s="5">
        <v>1829</v>
      </c>
      <c r="J22" s="5">
        <v>7</v>
      </c>
      <c r="K22" s="5">
        <v>0</v>
      </c>
      <c r="L22" s="22">
        <f t="shared" si="1"/>
        <v>1843</v>
      </c>
      <c r="M22" s="5">
        <f t="shared" si="2"/>
        <v>0</v>
      </c>
      <c r="N22" s="829"/>
    </row>
    <row r="23" spans="1:14" x14ac:dyDescent="0.2">
      <c r="A23" s="248">
        <v>12</v>
      </c>
      <c r="B23" s="252" t="s">
        <v>833</v>
      </c>
      <c r="C23" s="5">
        <v>361</v>
      </c>
      <c r="D23" s="5">
        <v>1060</v>
      </c>
      <c r="E23" s="5">
        <v>40</v>
      </c>
      <c r="F23" s="59">
        <v>8</v>
      </c>
      <c r="G23" s="362">
        <f t="shared" si="0"/>
        <v>1469</v>
      </c>
      <c r="H23" s="5">
        <v>361</v>
      </c>
      <c r="I23" s="5">
        <v>1060</v>
      </c>
      <c r="J23" s="5">
        <v>40</v>
      </c>
      <c r="K23" s="5">
        <v>8</v>
      </c>
      <c r="L23" s="22">
        <f t="shared" si="1"/>
        <v>1469</v>
      </c>
      <c r="M23" s="5">
        <f t="shared" si="2"/>
        <v>0</v>
      </c>
      <c r="N23" s="829"/>
    </row>
    <row r="24" spans="1:14" x14ac:dyDescent="0.2">
      <c r="A24" s="248">
        <v>13</v>
      </c>
      <c r="B24" s="252" t="s">
        <v>834</v>
      </c>
      <c r="C24" s="5">
        <v>0</v>
      </c>
      <c r="D24" s="5">
        <v>2576</v>
      </c>
      <c r="E24" s="5">
        <v>40</v>
      </c>
      <c r="F24" s="59">
        <v>0</v>
      </c>
      <c r="G24" s="362">
        <f t="shared" si="0"/>
        <v>2616</v>
      </c>
      <c r="H24" s="5">
        <v>0</v>
      </c>
      <c r="I24" s="5">
        <v>2576</v>
      </c>
      <c r="J24" s="5">
        <v>40</v>
      </c>
      <c r="K24" s="5">
        <v>0</v>
      </c>
      <c r="L24" s="22">
        <f t="shared" si="1"/>
        <v>2616</v>
      </c>
      <c r="M24" s="5">
        <f t="shared" si="2"/>
        <v>0</v>
      </c>
      <c r="N24" s="829"/>
    </row>
    <row r="25" spans="1:14" x14ac:dyDescent="0.2">
      <c r="A25" s="248">
        <v>14</v>
      </c>
      <c r="B25" s="252" t="s">
        <v>835</v>
      </c>
      <c r="C25" s="5">
        <v>5</v>
      </c>
      <c r="D25" s="5">
        <v>4700</v>
      </c>
      <c r="E25" s="5">
        <v>0</v>
      </c>
      <c r="F25" s="59">
        <v>0</v>
      </c>
      <c r="G25" s="362">
        <f t="shared" si="0"/>
        <v>4705</v>
      </c>
      <c r="H25" s="5">
        <v>5</v>
      </c>
      <c r="I25" s="5">
        <v>4700</v>
      </c>
      <c r="J25" s="5">
        <v>0</v>
      </c>
      <c r="K25" s="5">
        <v>0</v>
      </c>
      <c r="L25" s="22">
        <f t="shared" si="1"/>
        <v>4705</v>
      </c>
      <c r="M25" s="5">
        <f t="shared" si="2"/>
        <v>0</v>
      </c>
      <c r="N25" s="829"/>
    </row>
    <row r="26" spans="1:14" x14ac:dyDescent="0.2">
      <c r="A26" s="248">
        <v>15</v>
      </c>
      <c r="B26" s="252" t="s">
        <v>836</v>
      </c>
      <c r="C26" s="5">
        <v>0</v>
      </c>
      <c r="D26" s="5">
        <v>4719</v>
      </c>
      <c r="E26" s="5">
        <v>30</v>
      </c>
      <c r="F26" s="59">
        <v>0</v>
      </c>
      <c r="G26" s="362">
        <f t="shared" si="0"/>
        <v>4749</v>
      </c>
      <c r="H26" s="5">
        <v>0</v>
      </c>
      <c r="I26" s="5">
        <v>4719</v>
      </c>
      <c r="J26" s="5">
        <v>30</v>
      </c>
      <c r="K26" s="5">
        <v>0</v>
      </c>
      <c r="L26" s="22">
        <f t="shared" si="1"/>
        <v>4749</v>
      </c>
      <c r="M26" s="5">
        <f t="shared" si="2"/>
        <v>0</v>
      </c>
      <c r="N26" s="829"/>
    </row>
    <row r="27" spans="1:14" x14ac:dyDescent="0.2">
      <c r="A27" s="248">
        <v>16</v>
      </c>
      <c r="B27" s="252" t="s">
        <v>837</v>
      </c>
      <c r="C27" s="5">
        <v>7</v>
      </c>
      <c r="D27" s="5">
        <v>5344</v>
      </c>
      <c r="E27" s="5">
        <v>35</v>
      </c>
      <c r="F27" s="59">
        <v>3</v>
      </c>
      <c r="G27" s="362">
        <f t="shared" si="0"/>
        <v>5389</v>
      </c>
      <c r="H27" s="5">
        <v>7</v>
      </c>
      <c r="I27" s="5">
        <v>5344</v>
      </c>
      <c r="J27" s="5">
        <v>35</v>
      </c>
      <c r="K27" s="5">
        <v>3</v>
      </c>
      <c r="L27" s="22">
        <f t="shared" si="1"/>
        <v>5389</v>
      </c>
      <c r="M27" s="5">
        <f t="shared" si="2"/>
        <v>0</v>
      </c>
      <c r="N27" s="829"/>
    </row>
    <row r="28" spans="1:14" x14ac:dyDescent="0.2">
      <c r="A28" s="248">
        <v>17</v>
      </c>
      <c r="B28" s="252" t="s">
        <v>838</v>
      </c>
      <c r="C28" s="5">
        <v>0</v>
      </c>
      <c r="D28" s="5">
        <v>3264</v>
      </c>
      <c r="E28" s="5">
        <v>85</v>
      </c>
      <c r="F28" s="59">
        <v>0</v>
      </c>
      <c r="G28" s="362">
        <f t="shared" si="0"/>
        <v>3349</v>
      </c>
      <c r="H28" s="5">
        <v>0</v>
      </c>
      <c r="I28" s="5">
        <v>3264</v>
      </c>
      <c r="J28" s="5">
        <v>85</v>
      </c>
      <c r="K28" s="5">
        <v>0</v>
      </c>
      <c r="L28" s="22">
        <f t="shared" si="1"/>
        <v>3349</v>
      </c>
      <c r="M28" s="5">
        <f t="shared" si="2"/>
        <v>0</v>
      </c>
      <c r="N28" s="829"/>
    </row>
    <row r="29" spans="1:14" x14ac:dyDescent="0.2">
      <c r="A29" s="248">
        <v>18</v>
      </c>
      <c r="B29" s="252" t="s">
        <v>839</v>
      </c>
      <c r="C29" s="5">
        <v>72</v>
      </c>
      <c r="D29" s="5">
        <v>4480</v>
      </c>
      <c r="E29" s="5">
        <v>40</v>
      </c>
      <c r="F29" s="59">
        <v>1</v>
      </c>
      <c r="G29" s="362">
        <f t="shared" si="0"/>
        <v>4593</v>
      </c>
      <c r="H29" s="5">
        <v>72</v>
      </c>
      <c r="I29" s="5">
        <v>4480</v>
      </c>
      <c r="J29" s="5">
        <v>40</v>
      </c>
      <c r="K29" s="5">
        <v>1</v>
      </c>
      <c r="L29" s="22">
        <f t="shared" si="1"/>
        <v>4593</v>
      </c>
      <c r="M29" s="5">
        <f t="shared" si="2"/>
        <v>0</v>
      </c>
      <c r="N29" s="829"/>
    </row>
    <row r="30" spans="1:14" x14ac:dyDescent="0.2">
      <c r="A30" s="248">
        <v>19</v>
      </c>
      <c r="B30" s="252" t="s">
        <v>840</v>
      </c>
      <c r="C30" s="5">
        <v>0</v>
      </c>
      <c r="D30" s="5">
        <v>4861</v>
      </c>
      <c r="E30" s="5">
        <v>25</v>
      </c>
      <c r="F30" s="59">
        <v>111</v>
      </c>
      <c r="G30" s="362">
        <f t="shared" si="0"/>
        <v>4997</v>
      </c>
      <c r="H30" s="5">
        <v>0</v>
      </c>
      <c r="I30" s="5">
        <v>4861</v>
      </c>
      <c r="J30" s="5">
        <v>25</v>
      </c>
      <c r="K30" s="5">
        <v>111</v>
      </c>
      <c r="L30" s="22">
        <f t="shared" si="1"/>
        <v>4997</v>
      </c>
      <c r="M30" s="5">
        <f t="shared" si="2"/>
        <v>0</v>
      </c>
      <c r="N30" s="829"/>
    </row>
    <row r="31" spans="1:14" x14ac:dyDescent="0.2">
      <c r="A31" s="248">
        <v>20</v>
      </c>
      <c r="B31" s="252" t="s">
        <v>841</v>
      </c>
      <c r="C31" s="5">
        <v>0</v>
      </c>
      <c r="D31" s="5">
        <v>3460</v>
      </c>
      <c r="E31" s="5">
        <v>89</v>
      </c>
      <c r="F31" s="59">
        <v>0</v>
      </c>
      <c r="G31" s="362">
        <f t="shared" si="0"/>
        <v>3549</v>
      </c>
      <c r="H31" s="5">
        <v>0</v>
      </c>
      <c r="I31" s="5">
        <v>3460</v>
      </c>
      <c r="J31" s="5">
        <v>89</v>
      </c>
      <c r="K31" s="5">
        <v>0</v>
      </c>
      <c r="L31" s="22">
        <f t="shared" si="1"/>
        <v>3549</v>
      </c>
      <c r="M31" s="5">
        <f t="shared" si="2"/>
        <v>0</v>
      </c>
      <c r="N31" s="829"/>
    </row>
    <row r="32" spans="1:14" x14ac:dyDescent="0.2">
      <c r="A32" s="248">
        <v>21</v>
      </c>
      <c r="B32" s="252" t="s">
        <v>842</v>
      </c>
      <c r="C32" s="5">
        <v>0</v>
      </c>
      <c r="D32" s="5">
        <v>680</v>
      </c>
      <c r="E32" s="5">
        <v>5</v>
      </c>
      <c r="F32" s="59">
        <v>0</v>
      </c>
      <c r="G32" s="362">
        <f t="shared" si="0"/>
        <v>685</v>
      </c>
      <c r="H32" s="5">
        <v>0</v>
      </c>
      <c r="I32" s="5">
        <v>680</v>
      </c>
      <c r="J32" s="5">
        <v>5</v>
      </c>
      <c r="K32" s="5">
        <v>0</v>
      </c>
      <c r="L32" s="22">
        <f t="shared" si="1"/>
        <v>685</v>
      </c>
      <c r="M32" s="5">
        <f t="shared" si="2"/>
        <v>0</v>
      </c>
      <c r="N32" s="829"/>
    </row>
    <row r="33" spans="1:14" x14ac:dyDescent="0.2">
      <c r="A33" s="248">
        <v>22</v>
      </c>
      <c r="B33" s="252" t="s">
        <v>843</v>
      </c>
      <c r="C33" s="5">
        <v>7</v>
      </c>
      <c r="D33" s="5">
        <v>1358</v>
      </c>
      <c r="E33" s="5">
        <v>20</v>
      </c>
      <c r="F33" s="59">
        <v>1</v>
      </c>
      <c r="G33" s="362">
        <f t="shared" si="0"/>
        <v>1386</v>
      </c>
      <c r="H33" s="5">
        <v>7</v>
      </c>
      <c r="I33" s="5">
        <v>1358</v>
      </c>
      <c r="J33" s="5">
        <v>20</v>
      </c>
      <c r="K33" s="5">
        <v>1</v>
      </c>
      <c r="L33" s="22">
        <f t="shared" si="1"/>
        <v>1386</v>
      </c>
      <c r="M33" s="5">
        <f t="shared" si="2"/>
        <v>0</v>
      </c>
      <c r="N33" s="829"/>
    </row>
    <row r="34" spans="1:14" x14ac:dyDescent="0.2">
      <c r="A34" s="248">
        <v>23</v>
      </c>
      <c r="B34" s="252" t="s">
        <v>844</v>
      </c>
      <c r="C34" s="5">
        <v>1</v>
      </c>
      <c r="D34" s="5">
        <v>1915</v>
      </c>
      <c r="E34" s="5">
        <v>6</v>
      </c>
      <c r="F34" s="59">
        <v>2</v>
      </c>
      <c r="G34" s="362">
        <f t="shared" si="0"/>
        <v>1924</v>
      </c>
      <c r="H34" s="5">
        <v>1</v>
      </c>
      <c r="I34" s="5">
        <v>1915</v>
      </c>
      <c r="J34" s="5">
        <v>6</v>
      </c>
      <c r="K34" s="5">
        <v>2</v>
      </c>
      <c r="L34" s="22">
        <f t="shared" si="1"/>
        <v>1924</v>
      </c>
      <c r="M34" s="5">
        <f t="shared" si="2"/>
        <v>0</v>
      </c>
      <c r="N34" s="829"/>
    </row>
    <row r="35" spans="1:14" x14ac:dyDescent="0.2">
      <c r="A35" s="253">
        <v>24</v>
      </c>
      <c r="B35" s="252" t="s">
        <v>845</v>
      </c>
      <c r="C35" s="5">
        <v>0</v>
      </c>
      <c r="D35" s="5">
        <v>0</v>
      </c>
      <c r="E35" s="5">
        <v>0</v>
      </c>
      <c r="F35" s="59">
        <v>0</v>
      </c>
      <c r="G35" s="362">
        <f t="shared" si="0"/>
        <v>0</v>
      </c>
      <c r="H35" s="5">
        <v>0</v>
      </c>
      <c r="I35" s="5">
        <v>0</v>
      </c>
      <c r="J35" s="5">
        <v>0</v>
      </c>
      <c r="K35" s="5">
        <v>0</v>
      </c>
      <c r="L35" s="22">
        <f t="shared" si="1"/>
        <v>0</v>
      </c>
      <c r="M35" s="5">
        <f t="shared" si="2"/>
        <v>0</v>
      </c>
      <c r="N35" s="829"/>
    </row>
    <row r="36" spans="1:14" x14ac:dyDescent="0.2">
      <c r="A36" s="822" t="s">
        <v>16</v>
      </c>
      <c r="B36" s="823"/>
      <c r="C36" s="22">
        <f>SUM(C12:C35)</f>
        <v>559</v>
      </c>
      <c r="D36" s="22">
        <f>SUM(D12:D35)</f>
        <v>66122</v>
      </c>
      <c r="E36" s="22">
        <f>SUM(E12:E35)</f>
        <v>719</v>
      </c>
      <c r="F36" s="363">
        <f>SUM(F12:F35)</f>
        <v>136</v>
      </c>
      <c r="G36" s="362">
        <f t="shared" si="0"/>
        <v>67536</v>
      </c>
      <c r="H36" s="22">
        <f>SUM(H12:H35)</f>
        <v>559</v>
      </c>
      <c r="I36" s="22">
        <f>SUM(I12:I35)</f>
        <v>66122</v>
      </c>
      <c r="J36" s="22">
        <f>SUM(J12:J35)</f>
        <v>719</v>
      </c>
      <c r="K36" s="22">
        <f>SUM(K12:K35)</f>
        <v>136</v>
      </c>
      <c r="L36" s="22">
        <f t="shared" si="1"/>
        <v>67536</v>
      </c>
      <c r="M36" s="5">
        <f t="shared" si="2"/>
        <v>0</v>
      </c>
      <c r="N36" s="830"/>
    </row>
    <row r="37" spans="1:14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4" x14ac:dyDescent="0.2">
      <c r="A38" s="6" t="s">
        <v>8</v>
      </c>
    </row>
    <row r="39" spans="1:14" x14ac:dyDescent="0.2">
      <c r="A39" t="s">
        <v>9</v>
      </c>
    </row>
    <row r="40" spans="1:14" x14ac:dyDescent="0.2">
      <c r="A40" t="s">
        <v>10</v>
      </c>
      <c r="J40" s="7" t="s">
        <v>11</v>
      </c>
      <c r="K40" s="7"/>
      <c r="L40" s="7" t="s">
        <v>11</v>
      </c>
    </row>
    <row r="41" spans="1:14" x14ac:dyDescent="0.2">
      <c r="A41" s="11" t="s">
        <v>437</v>
      </c>
      <c r="J41" s="7"/>
      <c r="K41" s="7"/>
      <c r="L41" s="7"/>
    </row>
    <row r="42" spans="1:14" x14ac:dyDescent="0.2">
      <c r="C42" s="11" t="s">
        <v>438</v>
      </c>
      <c r="E42" s="8"/>
      <c r="F42" s="8"/>
      <c r="G42" s="8"/>
      <c r="H42" s="8"/>
      <c r="I42" s="8"/>
      <c r="J42" s="8"/>
      <c r="K42" s="8"/>
      <c r="L42" s="8"/>
      <c r="M42" s="8"/>
    </row>
    <row r="43" spans="1:14" ht="12.75" customHeight="1" x14ac:dyDescent="0.2">
      <c r="C43" s="11"/>
      <c r="E43" s="8"/>
      <c r="F43" s="8"/>
      <c r="G43" s="8"/>
      <c r="H43" s="8"/>
      <c r="I43" s="8"/>
      <c r="J43" s="831"/>
      <c r="K43" s="831"/>
      <c r="L43" s="831"/>
      <c r="M43" s="831"/>
      <c r="N43" s="831"/>
    </row>
    <row r="44" spans="1:14" ht="15.6" customHeight="1" x14ac:dyDescent="0.25">
      <c r="A44" s="10" t="s">
        <v>1114</v>
      </c>
      <c r="B44" s="9"/>
      <c r="C44" s="9"/>
      <c r="D44" s="9"/>
      <c r="E44" s="749" t="s">
        <v>1118</v>
      </c>
      <c r="F44" s="749"/>
      <c r="G44" s="749"/>
      <c r="H44" s="749"/>
      <c r="I44" s="173"/>
      <c r="J44" s="749" t="s">
        <v>1116</v>
      </c>
      <c r="K44" s="749"/>
      <c r="L44" s="749"/>
      <c r="M44" s="749"/>
      <c r="N44" s="749"/>
    </row>
    <row r="45" spans="1:14" ht="15.6" customHeight="1" x14ac:dyDescent="0.2">
      <c r="A45" s="411"/>
      <c r="B45" s="411"/>
      <c r="C45" s="411"/>
      <c r="D45" s="411"/>
      <c r="E45" s="748" t="s">
        <v>1115</v>
      </c>
      <c r="F45" s="748"/>
      <c r="G45" s="748"/>
      <c r="H45" s="748"/>
      <c r="I45" s="173"/>
      <c r="J45" s="832" t="s">
        <v>1115</v>
      </c>
      <c r="K45" s="832"/>
      <c r="L45" s="832"/>
      <c r="M45" s="832"/>
      <c r="N45" s="832"/>
    </row>
    <row r="46" spans="1:14" ht="15.75" customHeight="1" x14ac:dyDescent="0.2">
      <c r="A46" s="411" t="s">
        <v>12</v>
      </c>
      <c r="B46" s="411"/>
      <c r="C46" s="411"/>
      <c r="D46" s="411"/>
      <c r="E46" s="748" t="s">
        <v>1119</v>
      </c>
      <c r="F46" s="748"/>
      <c r="G46" s="748"/>
      <c r="H46" s="748"/>
      <c r="I46" s="173"/>
      <c r="J46" s="167"/>
      <c r="K46" s="167"/>
      <c r="L46" s="167"/>
      <c r="M46" s="167"/>
      <c r="N46" s="167"/>
    </row>
    <row r="47" spans="1:14" x14ac:dyDescent="0.2">
      <c r="H47" s="167"/>
      <c r="I47" s="167"/>
      <c r="J47" s="167"/>
      <c r="K47" s="27"/>
      <c r="L47" s="27"/>
      <c r="M47" s="27"/>
      <c r="N47" s="27"/>
    </row>
    <row r="48" spans="1:14" x14ac:dyDescent="0.2">
      <c r="A48" s="827"/>
      <c r="B48" s="827"/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</row>
  </sheetData>
  <mergeCells count="21">
    <mergeCell ref="L7:N7"/>
    <mergeCell ref="M9:M10"/>
    <mergeCell ref="D1:I1"/>
    <mergeCell ref="A5:M5"/>
    <mergeCell ref="A3:M3"/>
    <mergeCell ref="A2:M2"/>
    <mergeCell ref="L1:M1"/>
    <mergeCell ref="B9:B10"/>
    <mergeCell ref="A9:A10"/>
    <mergeCell ref="H9:L9"/>
    <mergeCell ref="C9:G9"/>
    <mergeCell ref="N9:N10"/>
    <mergeCell ref="A48:M48"/>
    <mergeCell ref="A36:B36"/>
    <mergeCell ref="N12:N36"/>
    <mergeCell ref="J44:N44"/>
    <mergeCell ref="J43:N43"/>
    <mergeCell ref="J45:N45"/>
    <mergeCell ref="E44:H44"/>
    <mergeCell ref="E45:H45"/>
    <mergeCell ref="E46:H4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8"/>
  <sheetViews>
    <sheetView view="pageBreakPreview" zoomScale="90" zoomScaleNormal="100" zoomScaleSheetLayoutView="90" workbookViewId="0">
      <selection activeCell="E44" sqref="E44:H46"/>
    </sheetView>
  </sheetViews>
  <sheetFormatPr defaultRowHeight="12.75" x14ac:dyDescent="0.2"/>
  <cols>
    <col min="1" max="1" width="7.5703125" customWidth="1"/>
    <col min="2" max="2" width="13.4257812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4" ht="12.75" customHeight="1" x14ac:dyDescent="0.2">
      <c r="D1" s="749"/>
      <c r="E1" s="749"/>
      <c r="F1" s="749"/>
      <c r="G1" s="749"/>
      <c r="H1" s="749"/>
      <c r="I1" s="749"/>
      <c r="J1" s="749"/>
      <c r="K1" s="1"/>
      <c r="M1" s="89" t="s">
        <v>84</v>
      </c>
    </row>
    <row r="2" spans="1:14" ht="15" x14ac:dyDescent="0.2">
      <c r="A2" s="838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</row>
    <row r="3" spans="1:14" ht="20.25" x14ac:dyDescent="0.3">
      <c r="A3" s="768" t="s">
        <v>663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</row>
    <row r="4" spans="1:14" ht="11.25" customHeight="1" x14ac:dyDescent="0.2"/>
    <row r="5" spans="1:14" ht="15.75" x14ac:dyDescent="0.25">
      <c r="A5" s="769" t="s">
        <v>669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</row>
    <row r="7" spans="1:14" x14ac:dyDescent="0.2">
      <c r="A7" s="27" t="s">
        <v>870</v>
      </c>
      <c r="B7" s="27"/>
      <c r="C7" s="10"/>
      <c r="D7" s="10"/>
      <c r="L7" s="833" t="s">
        <v>1041</v>
      </c>
      <c r="M7" s="833"/>
      <c r="N7" s="833"/>
    </row>
    <row r="8" spans="1:14" ht="15.75" customHeight="1" x14ac:dyDescent="0.2">
      <c r="A8" s="834" t="s">
        <v>2</v>
      </c>
      <c r="B8" s="834" t="s">
        <v>3</v>
      </c>
      <c r="C8" s="756" t="s">
        <v>4</v>
      </c>
      <c r="D8" s="756"/>
      <c r="E8" s="756"/>
      <c r="F8" s="756"/>
      <c r="G8" s="756"/>
      <c r="H8" s="756" t="s">
        <v>97</v>
      </c>
      <c r="I8" s="756"/>
      <c r="J8" s="756"/>
      <c r="K8" s="756"/>
      <c r="L8" s="756"/>
      <c r="M8" s="834" t="s">
        <v>132</v>
      </c>
      <c r="N8" s="755" t="s">
        <v>133</v>
      </c>
    </row>
    <row r="9" spans="1:14" ht="51" x14ac:dyDescent="0.2">
      <c r="A9" s="835"/>
      <c r="B9" s="835"/>
      <c r="C9" s="307" t="s">
        <v>5</v>
      </c>
      <c r="D9" s="307" t="s">
        <v>6</v>
      </c>
      <c r="E9" s="307" t="s">
        <v>364</v>
      </c>
      <c r="F9" s="307" t="s">
        <v>95</v>
      </c>
      <c r="G9" s="307" t="s">
        <v>207</v>
      </c>
      <c r="H9" s="307" t="s">
        <v>5</v>
      </c>
      <c r="I9" s="307" t="s">
        <v>6</v>
      </c>
      <c r="J9" s="307" t="s">
        <v>364</v>
      </c>
      <c r="K9" s="307" t="s">
        <v>95</v>
      </c>
      <c r="L9" s="307" t="s">
        <v>206</v>
      </c>
      <c r="M9" s="835"/>
      <c r="N9" s="755"/>
    </row>
    <row r="10" spans="1:14" s="10" customFormat="1" x14ac:dyDescent="0.2">
      <c r="A10" s="307">
        <v>1</v>
      </c>
      <c r="B10" s="307">
        <v>2</v>
      </c>
      <c r="C10" s="307">
        <v>3</v>
      </c>
      <c r="D10" s="307">
        <v>4</v>
      </c>
      <c r="E10" s="307">
        <v>5</v>
      </c>
      <c r="F10" s="307">
        <v>6</v>
      </c>
      <c r="G10" s="307">
        <v>7</v>
      </c>
      <c r="H10" s="307">
        <v>8</v>
      </c>
      <c r="I10" s="307">
        <v>9</v>
      </c>
      <c r="J10" s="307">
        <v>10</v>
      </c>
      <c r="K10" s="307">
        <v>11</v>
      </c>
      <c r="L10" s="307">
        <v>12</v>
      </c>
      <c r="M10" s="307">
        <v>13</v>
      </c>
      <c r="N10" s="307">
        <v>14</v>
      </c>
    </row>
    <row r="11" spans="1:14" x14ac:dyDescent="0.2">
      <c r="A11" s="248">
        <v>1</v>
      </c>
      <c r="B11" s="252" t="s">
        <v>822</v>
      </c>
      <c r="C11" s="14">
        <v>0</v>
      </c>
      <c r="D11" s="14">
        <v>0</v>
      </c>
      <c r="E11" s="14">
        <v>0</v>
      </c>
      <c r="F11" s="14">
        <v>0</v>
      </c>
      <c r="G11" s="22">
        <f t="shared" ref="G11:G35" si="0">SUM(C11:F11)</f>
        <v>0</v>
      </c>
      <c r="H11" s="5">
        <v>0</v>
      </c>
      <c r="I11" s="5">
        <v>0</v>
      </c>
      <c r="J11" s="5">
        <v>0</v>
      </c>
      <c r="K11" s="5">
        <v>0</v>
      </c>
      <c r="L11" s="22">
        <f t="shared" ref="L11:L35" si="1">SUM(H11:K11)</f>
        <v>0</v>
      </c>
      <c r="M11" s="5">
        <f>G11-L11</f>
        <v>0</v>
      </c>
      <c r="N11" s="828"/>
    </row>
    <row r="12" spans="1:14" x14ac:dyDescent="0.2">
      <c r="A12" s="248">
        <v>2</v>
      </c>
      <c r="B12" s="252" t="s">
        <v>823</v>
      </c>
      <c r="C12" s="14">
        <v>7</v>
      </c>
      <c r="D12" s="14">
        <v>12</v>
      </c>
      <c r="E12" s="14">
        <v>0</v>
      </c>
      <c r="F12" s="14">
        <v>2</v>
      </c>
      <c r="G12" s="22">
        <f t="shared" si="0"/>
        <v>21</v>
      </c>
      <c r="H12" s="5">
        <v>7</v>
      </c>
      <c r="I12" s="5">
        <v>12</v>
      </c>
      <c r="J12" s="5">
        <v>0</v>
      </c>
      <c r="K12" s="5">
        <v>2</v>
      </c>
      <c r="L12" s="22">
        <f t="shared" si="1"/>
        <v>21</v>
      </c>
      <c r="M12" s="5">
        <f t="shared" ref="M12:M35" si="2">G12-L12</f>
        <v>0</v>
      </c>
      <c r="N12" s="829"/>
    </row>
    <row r="13" spans="1:14" x14ac:dyDescent="0.2">
      <c r="A13" s="248">
        <v>3</v>
      </c>
      <c r="B13" s="252" t="s">
        <v>824</v>
      </c>
      <c r="C13" s="14">
        <v>0</v>
      </c>
      <c r="D13" s="14">
        <v>41</v>
      </c>
      <c r="E13" s="14">
        <v>0</v>
      </c>
      <c r="F13" s="14">
        <v>0</v>
      </c>
      <c r="G13" s="22">
        <f t="shared" si="0"/>
        <v>41</v>
      </c>
      <c r="H13" s="5">
        <v>0</v>
      </c>
      <c r="I13" s="5">
        <v>41</v>
      </c>
      <c r="J13" s="5">
        <v>0</v>
      </c>
      <c r="K13" s="5">
        <v>0</v>
      </c>
      <c r="L13" s="22">
        <f t="shared" si="1"/>
        <v>41</v>
      </c>
      <c r="M13" s="5">
        <f t="shared" si="2"/>
        <v>0</v>
      </c>
      <c r="N13" s="829"/>
    </row>
    <row r="14" spans="1:14" x14ac:dyDescent="0.2">
      <c r="A14" s="248">
        <v>4</v>
      </c>
      <c r="B14" s="252" t="s">
        <v>825</v>
      </c>
      <c r="C14" s="14">
        <v>0</v>
      </c>
      <c r="D14" s="14">
        <v>5</v>
      </c>
      <c r="E14" s="14">
        <v>0</v>
      </c>
      <c r="F14" s="14">
        <v>2</v>
      </c>
      <c r="G14" s="22">
        <f t="shared" si="0"/>
        <v>7</v>
      </c>
      <c r="H14" s="5">
        <v>0</v>
      </c>
      <c r="I14" s="5">
        <v>5</v>
      </c>
      <c r="J14" s="5">
        <v>0</v>
      </c>
      <c r="K14" s="5">
        <v>2</v>
      </c>
      <c r="L14" s="22">
        <f t="shared" si="1"/>
        <v>7</v>
      </c>
      <c r="M14" s="5">
        <f t="shared" si="2"/>
        <v>0</v>
      </c>
      <c r="N14" s="829"/>
    </row>
    <row r="15" spans="1:14" x14ac:dyDescent="0.2">
      <c r="A15" s="248">
        <v>5</v>
      </c>
      <c r="B15" s="252" t="s">
        <v>826</v>
      </c>
      <c r="C15" s="14">
        <v>0</v>
      </c>
      <c r="D15" s="14">
        <v>0</v>
      </c>
      <c r="E15" s="14">
        <v>0</v>
      </c>
      <c r="F15" s="14">
        <v>0</v>
      </c>
      <c r="G15" s="22">
        <f t="shared" si="0"/>
        <v>0</v>
      </c>
      <c r="H15" s="5">
        <v>0</v>
      </c>
      <c r="I15" s="5">
        <v>0</v>
      </c>
      <c r="J15" s="5">
        <v>0</v>
      </c>
      <c r="K15" s="5">
        <v>0</v>
      </c>
      <c r="L15" s="22">
        <f t="shared" si="1"/>
        <v>0</v>
      </c>
      <c r="M15" s="5">
        <f t="shared" si="2"/>
        <v>0</v>
      </c>
      <c r="N15" s="829"/>
    </row>
    <row r="16" spans="1:14" x14ac:dyDescent="0.2">
      <c r="A16" s="248">
        <v>6</v>
      </c>
      <c r="B16" s="252" t="s">
        <v>827</v>
      </c>
      <c r="C16" s="14">
        <v>0</v>
      </c>
      <c r="D16" s="14">
        <v>0</v>
      </c>
      <c r="E16" s="14">
        <v>0</v>
      </c>
      <c r="F16" s="14">
        <v>0</v>
      </c>
      <c r="G16" s="22">
        <f t="shared" si="0"/>
        <v>0</v>
      </c>
      <c r="H16" s="5">
        <v>0</v>
      </c>
      <c r="I16" s="5">
        <v>0</v>
      </c>
      <c r="J16" s="5">
        <v>0</v>
      </c>
      <c r="K16" s="5">
        <v>0</v>
      </c>
      <c r="L16" s="22">
        <f t="shared" si="1"/>
        <v>0</v>
      </c>
      <c r="M16" s="5">
        <f t="shared" si="2"/>
        <v>0</v>
      </c>
      <c r="N16" s="829"/>
    </row>
    <row r="17" spans="1:14" x14ac:dyDescent="0.2">
      <c r="A17" s="248">
        <v>7</v>
      </c>
      <c r="B17" s="252" t="s">
        <v>828</v>
      </c>
      <c r="C17" s="14">
        <v>0</v>
      </c>
      <c r="D17" s="14">
        <v>0</v>
      </c>
      <c r="E17" s="14">
        <v>0</v>
      </c>
      <c r="F17" s="14">
        <v>0</v>
      </c>
      <c r="G17" s="22">
        <f t="shared" si="0"/>
        <v>0</v>
      </c>
      <c r="H17" s="5">
        <v>0</v>
      </c>
      <c r="I17" s="5">
        <v>0</v>
      </c>
      <c r="J17" s="5">
        <v>0</v>
      </c>
      <c r="K17" s="5">
        <v>0</v>
      </c>
      <c r="L17" s="22">
        <f t="shared" si="1"/>
        <v>0</v>
      </c>
      <c r="M17" s="5">
        <f t="shared" si="2"/>
        <v>0</v>
      </c>
      <c r="N17" s="829"/>
    </row>
    <row r="18" spans="1:14" x14ac:dyDescent="0.2">
      <c r="A18" s="248">
        <v>8</v>
      </c>
      <c r="B18" s="252" t="s">
        <v>829</v>
      </c>
      <c r="C18" s="14">
        <v>0</v>
      </c>
      <c r="D18" s="14">
        <v>3</v>
      </c>
      <c r="E18" s="14">
        <v>0</v>
      </c>
      <c r="F18" s="14">
        <v>0</v>
      </c>
      <c r="G18" s="22">
        <f t="shared" si="0"/>
        <v>3</v>
      </c>
      <c r="H18" s="5">
        <v>0</v>
      </c>
      <c r="I18" s="5">
        <v>3</v>
      </c>
      <c r="J18" s="5">
        <v>0</v>
      </c>
      <c r="K18" s="5">
        <v>0</v>
      </c>
      <c r="L18" s="22">
        <f t="shared" si="1"/>
        <v>3</v>
      </c>
      <c r="M18" s="5">
        <f t="shared" si="2"/>
        <v>0</v>
      </c>
      <c r="N18" s="829"/>
    </row>
    <row r="19" spans="1:14" x14ac:dyDescent="0.2">
      <c r="A19" s="248">
        <v>9</v>
      </c>
      <c r="B19" s="252" t="s">
        <v>830</v>
      </c>
      <c r="C19" s="14">
        <v>0</v>
      </c>
      <c r="D19" s="14">
        <v>0</v>
      </c>
      <c r="E19" s="14">
        <v>0</v>
      </c>
      <c r="F19" s="14">
        <v>0</v>
      </c>
      <c r="G19" s="22">
        <f t="shared" si="0"/>
        <v>0</v>
      </c>
      <c r="H19" s="5">
        <v>0</v>
      </c>
      <c r="I19" s="5">
        <v>0</v>
      </c>
      <c r="J19" s="5">
        <v>0</v>
      </c>
      <c r="K19" s="5">
        <v>0</v>
      </c>
      <c r="L19" s="22">
        <f t="shared" si="1"/>
        <v>0</v>
      </c>
      <c r="M19" s="5">
        <f t="shared" si="2"/>
        <v>0</v>
      </c>
      <c r="N19" s="829"/>
    </row>
    <row r="20" spans="1:14" x14ac:dyDescent="0.2">
      <c r="A20" s="248">
        <v>10</v>
      </c>
      <c r="B20" s="252" t="s">
        <v>831</v>
      </c>
      <c r="C20" s="14">
        <v>0</v>
      </c>
      <c r="D20" s="14">
        <v>0</v>
      </c>
      <c r="E20" s="14">
        <v>0</v>
      </c>
      <c r="F20" s="14">
        <v>0</v>
      </c>
      <c r="G20" s="22">
        <f t="shared" si="0"/>
        <v>0</v>
      </c>
      <c r="H20" s="5">
        <v>0</v>
      </c>
      <c r="I20" s="5">
        <v>0</v>
      </c>
      <c r="J20" s="5">
        <v>0</v>
      </c>
      <c r="K20" s="5">
        <v>0</v>
      </c>
      <c r="L20" s="22">
        <f t="shared" si="1"/>
        <v>0</v>
      </c>
      <c r="M20" s="5">
        <f t="shared" si="2"/>
        <v>0</v>
      </c>
      <c r="N20" s="829"/>
    </row>
    <row r="21" spans="1:14" x14ac:dyDescent="0.2">
      <c r="A21" s="248">
        <v>11</v>
      </c>
      <c r="B21" s="252" t="s">
        <v>832</v>
      </c>
      <c r="C21" s="14">
        <v>0</v>
      </c>
      <c r="D21" s="14">
        <v>1</v>
      </c>
      <c r="E21" s="14">
        <v>0</v>
      </c>
      <c r="F21" s="14">
        <v>0</v>
      </c>
      <c r="G21" s="22">
        <f t="shared" si="0"/>
        <v>1</v>
      </c>
      <c r="H21" s="5">
        <v>0</v>
      </c>
      <c r="I21" s="5">
        <v>1</v>
      </c>
      <c r="J21" s="5">
        <v>0</v>
      </c>
      <c r="K21" s="5">
        <v>0</v>
      </c>
      <c r="L21" s="22">
        <f t="shared" si="1"/>
        <v>1</v>
      </c>
      <c r="M21" s="5">
        <f t="shared" si="2"/>
        <v>0</v>
      </c>
      <c r="N21" s="829"/>
    </row>
    <row r="22" spans="1:14" x14ac:dyDescent="0.2">
      <c r="A22" s="248">
        <v>12</v>
      </c>
      <c r="B22" s="252" t="s">
        <v>833</v>
      </c>
      <c r="C22" s="14">
        <v>0</v>
      </c>
      <c r="D22" s="14">
        <v>0</v>
      </c>
      <c r="E22" s="14">
        <v>0</v>
      </c>
      <c r="F22" s="14">
        <v>0</v>
      </c>
      <c r="G22" s="22">
        <f t="shared" si="0"/>
        <v>0</v>
      </c>
      <c r="H22" s="5">
        <v>0</v>
      </c>
      <c r="I22" s="5">
        <v>0</v>
      </c>
      <c r="J22" s="5">
        <v>0</v>
      </c>
      <c r="K22" s="5">
        <v>0</v>
      </c>
      <c r="L22" s="22">
        <f t="shared" si="1"/>
        <v>0</v>
      </c>
      <c r="M22" s="5">
        <f t="shared" si="2"/>
        <v>0</v>
      </c>
      <c r="N22" s="829"/>
    </row>
    <row r="23" spans="1:14" x14ac:dyDescent="0.2">
      <c r="A23" s="248">
        <v>13</v>
      </c>
      <c r="B23" s="252" t="s">
        <v>834</v>
      </c>
      <c r="C23" s="14">
        <v>0</v>
      </c>
      <c r="D23" s="14">
        <v>0</v>
      </c>
      <c r="E23" s="14">
        <v>0</v>
      </c>
      <c r="F23" s="14">
        <v>0</v>
      </c>
      <c r="G23" s="22">
        <f t="shared" si="0"/>
        <v>0</v>
      </c>
      <c r="H23" s="5">
        <v>0</v>
      </c>
      <c r="I23" s="5">
        <v>0</v>
      </c>
      <c r="J23" s="5">
        <v>0</v>
      </c>
      <c r="K23" s="5">
        <v>0</v>
      </c>
      <c r="L23" s="22">
        <f t="shared" si="1"/>
        <v>0</v>
      </c>
      <c r="M23" s="5">
        <f t="shared" si="2"/>
        <v>0</v>
      </c>
      <c r="N23" s="829"/>
    </row>
    <row r="24" spans="1:14" x14ac:dyDescent="0.2">
      <c r="A24" s="248">
        <v>14</v>
      </c>
      <c r="B24" s="252" t="s">
        <v>835</v>
      </c>
      <c r="C24" s="14">
        <v>1</v>
      </c>
      <c r="D24" s="14">
        <v>92</v>
      </c>
      <c r="E24" s="14">
        <v>0</v>
      </c>
      <c r="F24" s="14">
        <v>0</v>
      </c>
      <c r="G24" s="22">
        <f t="shared" si="0"/>
        <v>93</v>
      </c>
      <c r="H24" s="5">
        <v>1</v>
      </c>
      <c r="I24" s="5">
        <v>92</v>
      </c>
      <c r="J24" s="5">
        <v>0</v>
      </c>
      <c r="K24" s="5">
        <v>0</v>
      </c>
      <c r="L24" s="22">
        <f t="shared" si="1"/>
        <v>93</v>
      </c>
      <c r="M24" s="5">
        <f t="shared" si="2"/>
        <v>0</v>
      </c>
      <c r="N24" s="829"/>
    </row>
    <row r="25" spans="1:14" x14ac:dyDescent="0.2">
      <c r="A25" s="248">
        <v>15</v>
      </c>
      <c r="B25" s="252" t="s">
        <v>836</v>
      </c>
      <c r="C25" s="14">
        <v>0</v>
      </c>
      <c r="D25" s="14">
        <v>0</v>
      </c>
      <c r="E25" s="14">
        <v>0</v>
      </c>
      <c r="F25" s="14">
        <v>0</v>
      </c>
      <c r="G25" s="22">
        <f t="shared" si="0"/>
        <v>0</v>
      </c>
      <c r="H25" s="5">
        <v>0</v>
      </c>
      <c r="I25" s="5">
        <v>0</v>
      </c>
      <c r="J25" s="5">
        <v>0</v>
      </c>
      <c r="K25" s="5">
        <v>0</v>
      </c>
      <c r="L25" s="22">
        <f t="shared" si="1"/>
        <v>0</v>
      </c>
      <c r="M25" s="5">
        <f t="shared" si="2"/>
        <v>0</v>
      </c>
      <c r="N25" s="829"/>
    </row>
    <row r="26" spans="1:14" x14ac:dyDescent="0.2">
      <c r="A26" s="248">
        <v>16</v>
      </c>
      <c r="B26" s="252" t="s">
        <v>837</v>
      </c>
      <c r="C26" s="14">
        <v>0</v>
      </c>
      <c r="D26" s="14">
        <v>0</v>
      </c>
      <c r="E26" s="14">
        <v>0</v>
      </c>
      <c r="F26" s="14">
        <v>0</v>
      </c>
      <c r="G26" s="22">
        <f t="shared" si="0"/>
        <v>0</v>
      </c>
      <c r="H26" s="5">
        <v>0</v>
      </c>
      <c r="I26" s="5">
        <v>0</v>
      </c>
      <c r="J26" s="5">
        <v>0</v>
      </c>
      <c r="K26" s="5">
        <v>0</v>
      </c>
      <c r="L26" s="22">
        <f t="shared" si="1"/>
        <v>0</v>
      </c>
      <c r="M26" s="5">
        <f t="shared" si="2"/>
        <v>0</v>
      </c>
      <c r="N26" s="829"/>
    </row>
    <row r="27" spans="1:14" x14ac:dyDescent="0.2">
      <c r="A27" s="248">
        <v>17</v>
      </c>
      <c r="B27" s="252" t="s">
        <v>838</v>
      </c>
      <c r="C27" s="14">
        <v>3</v>
      </c>
      <c r="D27" s="14">
        <v>0</v>
      </c>
      <c r="E27" s="14">
        <v>0</v>
      </c>
      <c r="F27" s="14">
        <v>0</v>
      </c>
      <c r="G27" s="22">
        <f t="shared" si="0"/>
        <v>3</v>
      </c>
      <c r="H27" s="5">
        <v>3</v>
      </c>
      <c r="I27" s="5">
        <v>0</v>
      </c>
      <c r="J27" s="5">
        <v>0</v>
      </c>
      <c r="K27" s="5">
        <v>0</v>
      </c>
      <c r="L27" s="22">
        <f t="shared" si="1"/>
        <v>3</v>
      </c>
      <c r="M27" s="5">
        <f t="shared" si="2"/>
        <v>0</v>
      </c>
      <c r="N27" s="829"/>
    </row>
    <row r="28" spans="1:14" x14ac:dyDescent="0.2">
      <c r="A28" s="248">
        <v>18</v>
      </c>
      <c r="B28" s="252" t="s">
        <v>839</v>
      </c>
      <c r="C28" s="14">
        <v>7</v>
      </c>
      <c r="D28" s="14">
        <v>2</v>
      </c>
      <c r="E28" s="14">
        <v>0</v>
      </c>
      <c r="F28" s="14">
        <v>29</v>
      </c>
      <c r="G28" s="22">
        <f t="shared" si="0"/>
        <v>38</v>
      </c>
      <c r="H28" s="5">
        <v>7</v>
      </c>
      <c r="I28" s="5">
        <v>2</v>
      </c>
      <c r="J28" s="5">
        <v>0</v>
      </c>
      <c r="K28" s="5">
        <v>29</v>
      </c>
      <c r="L28" s="22">
        <f t="shared" si="1"/>
        <v>38</v>
      </c>
      <c r="M28" s="5">
        <f t="shared" si="2"/>
        <v>0</v>
      </c>
      <c r="N28" s="829"/>
    </row>
    <row r="29" spans="1:14" x14ac:dyDescent="0.2">
      <c r="A29" s="248">
        <v>19</v>
      </c>
      <c r="B29" s="252" t="s">
        <v>840</v>
      </c>
      <c r="C29" s="14">
        <v>0</v>
      </c>
      <c r="D29" s="14">
        <v>0</v>
      </c>
      <c r="E29" s="14">
        <v>0</v>
      </c>
      <c r="F29" s="14">
        <v>24</v>
      </c>
      <c r="G29" s="22">
        <f t="shared" si="0"/>
        <v>24</v>
      </c>
      <c r="H29" s="5">
        <v>0</v>
      </c>
      <c r="I29" s="5">
        <v>0</v>
      </c>
      <c r="J29" s="5">
        <v>0</v>
      </c>
      <c r="K29" s="5">
        <v>24</v>
      </c>
      <c r="L29" s="22">
        <f t="shared" si="1"/>
        <v>24</v>
      </c>
      <c r="M29" s="5">
        <f t="shared" si="2"/>
        <v>0</v>
      </c>
      <c r="N29" s="829"/>
    </row>
    <row r="30" spans="1:14" x14ac:dyDescent="0.2">
      <c r="A30" s="248">
        <v>20</v>
      </c>
      <c r="B30" s="252" t="s">
        <v>841</v>
      </c>
      <c r="C30" s="14">
        <v>2</v>
      </c>
      <c r="D30" s="14">
        <v>0</v>
      </c>
      <c r="E30" s="14">
        <v>0</v>
      </c>
      <c r="F30" s="14">
        <v>0</v>
      </c>
      <c r="G30" s="22">
        <f t="shared" si="0"/>
        <v>2</v>
      </c>
      <c r="H30" s="5">
        <v>2</v>
      </c>
      <c r="I30" s="5">
        <v>0</v>
      </c>
      <c r="J30" s="5">
        <v>0</v>
      </c>
      <c r="K30" s="5">
        <v>0</v>
      </c>
      <c r="L30" s="22">
        <f t="shared" si="1"/>
        <v>2</v>
      </c>
      <c r="M30" s="5">
        <f t="shared" si="2"/>
        <v>0</v>
      </c>
      <c r="N30" s="829"/>
    </row>
    <row r="31" spans="1:14" x14ac:dyDescent="0.2">
      <c r="A31" s="248">
        <v>21</v>
      </c>
      <c r="B31" s="252" t="s">
        <v>842</v>
      </c>
      <c r="C31" s="14">
        <v>0</v>
      </c>
      <c r="D31" s="14">
        <v>1</v>
      </c>
      <c r="E31" s="14">
        <v>0</v>
      </c>
      <c r="F31" s="14">
        <v>0</v>
      </c>
      <c r="G31" s="22">
        <f t="shared" si="0"/>
        <v>1</v>
      </c>
      <c r="H31" s="5">
        <v>0</v>
      </c>
      <c r="I31" s="5">
        <v>1</v>
      </c>
      <c r="J31" s="5">
        <v>0</v>
      </c>
      <c r="K31" s="5">
        <v>0</v>
      </c>
      <c r="L31" s="22">
        <f t="shared" si="1"/>
        <v>1</v>
      </c>
      <c r="M31" s="5">
        <f t="shared" si="2"/>
        <v>0</v>
      </c>
      <c r="N31" s="829"/>
    </row>
    <row r="32" spans="1:14" x14ac:dyDescent="0.2">
      <c r="A32" s="248">
        <v>22</v>
      </c>
      <c r="B32" s="252" t="s">
        <v>843</v>
      </c>
      <c r="C32" s="14">
        <v>0</v>
      </c>
      <c r="D32" s="14">
        <v>2</v>
      </c>
      <c r="E32" s="14">
        <v>0</v>
      </c>
      <c r="F32" s="14">
        <v>0</v>
      </c>
      <c r="G32" s="22">
        <f t="shared" si="0"/>
        <v>2</v>
      </c>
      <c r="H32" s="5">
        <v>0</v>
      </c>
      <c r="I32" s="5">
        <v>2</v>
      </c>
      <c r="J32" s="5">
        <v>0</v>
      </c>
      <c r="K32" s="5">
        <v>0</v>
      </c>
      <c r="L32" s="22">
        <f t="shared" si="1"/>
        <v>2</v>
      </c>
      <c r="M32" s="5">
        <f t="shared" si="2"/>
        <v>0</v>
      </c>
      <c r="N32" s="829"/>
    </row>
    <row r="33" spans="1:14" x14ac:dyDescent="0.2">
      <c r="A33" s="248">
        <v>23</v>
      </c>
      <c r="B33" s="252" t="s">
        <v>844</v>
      </c>
      <c r="C33" s="14">
        <v>0</v>
      </c>
      <c r="D33" s="14">
        <v>0</v>
      </c>
      <c r="E33" s="14">
        <v>0</v>
      </c>
      <c r="F33" s="14">
        <v>0</v>
      </c>
      <c r="G33" s="22">
        <f t="shared" si="0"/>
        <v>0</v>
      </c>
      <c r="H33" s="5">
        <v>0</v>
      </c>
      <c r="I33" s="5">
        <v>0</v>
      </c>
      <c r="J33" s="5">
        <v>0</v>
      </c>
      <c r="K33" s="5">
        <v>0</v>
      </c>
      <c r="L33" s="22">
        <f t="shared" si="1"/>
        <v>0</v>
      </c>
      <c r="M33" s="5">
        <f t="shared" si="2"/>
        <v>0</v>
      </c>
      <c r="N33" s="829"/>
    </row>
    <row r="34" spans="1:14" x14ac:dyDescent="0.2">
      <c r="A34" s="253">
        <v>24</v>
      </c>
      <c r="B34" s="252" t="s">
        <v>845</v>
      </c>
      <c r="C34" s="14">
        <v>0</v>
      </c>
      <c r="D34" s="14">
        <v>0</v>
      </c>
      <c r="E34" s="14">
        <v>0</v>
      </c>
      <c r="F34" s="14">
        <v>0</v>
      </c>
      <c r="G34" s="22">
        <f t="shared" si="0"/>
        <v>0</v>
      </c>
      <c r="H34" s="5"/>
      <c r="I34" s="5">
        <v>0</v>
      </c>
      <c r="J34" s="5">
        <v>0</v>
      </c>
      <c r="K34" s="5">
        <v>0</v>
      </c>
      <c r="L34" s="22">
        <f t="shared" si="1"/>
        <v>0</v>
      </c>
      <c r="M34" s="5">
        <f t="shared" si="2"/>
        <v>0</v>
      </c>
      <c r="N34" s="829"/>
    </row>
    <row r="35" spans="1:14" x14ac:dyDescent="0.2">
      <c r="A35" s="822" t="s">
        <v>16</v>
      </c>
      <c r="B35" s="823"/>
      <c r="C35" s="22">
        <f>SUM(C11:C34)</f>
        <v>20</v>
      </c>
      <c r="D35" s="22">
        <f>SUM(D11:D34)</f>
        <v>159</v>
      </c>
      <c r="E35" s="22">
        <f>SUM(E11:E34)</f>
        <v>0</v>
      </c>
      <c r="F35" s="22">
        <f>SUM(F11:F34)</f>
        <v>57</v>
      </c>
      <c r="G35" s="22">
        <f t="shared" si="0"/>
        <v>236</v>
      </c>
      <c r="H35" s="22">
        <f>SUM(H11:H34)</f>
        <v>20</v>
      </c>
      <c r="I35" s="22">
        <f>SUM(I11:I34)</f>
        <v>159</v>
      </c>
      <c r="J35" s="22">
        <f>SUM(J11:J34)</f>
        <v>0</v>
      </c>
      <c r="K35" s="22">
        <f>SUM(K11:K34)</f>
        <v>57</v>
      </c>
      <c r="L35" s="22">
        <f t="shared" si="1"/>
        <v>236</v>
      </c>
      <c r="M35" s="5">
        <f t="shared" si="2"/>
        <v>0</v>
      </c>
      <c r="N35" s="830"/>
    </row>
    <row r="36" spans="1:14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">
      <c r="A37" s="6" t="s">
        <v>8</v>
      </c>
    </row>
    <row r="38" spans="1:14" x14ac:dyDescent="0.2">
      <c r="A38" t="s">
        <v>9</v>
      </c>
    </row>
    <row r="39" spans="1:14" x14ac:dyDescent="0.2">
      <c r="A39" t="s">
        <v>10</v>
      </c>
      <c r="L39" s="7" t="s">
        <v>11</v>
      </c>
      <c r="M39" s="7"/>
      <c r="N39" s="7" t="s">
        <v>11</v>
      </c>
    </row>
    <row r="40" spans="1:14" x14ac:dyDescent="0.2">
      <c r="A40" s="11" t="s">
        <v>437</v>
      </c>
      <c r="J40" s="7"/>
      <c r="K40" s="7"/>
      <c r="L40" s="7"/>
    </row>
    <row r="41" spans="1:14" x14ac:dyDescent="0.2">
      <c r="C41" s="11" t="s">
        <v>438</v>
      </c>
      <c r="E41" s="8"/>
      <c r="F41" s="8"/>
      <c r="G41" s="8"/>
      <c r="H41" s="8"/>
      <c r="I41" s="8"/>
      <c r="J41" s="8"/>
      <c r="K41" s="8"/>
      <c r="L41" s="8"/>
      <c r="M41" s="8"/>
    </row>
    <row r="42" spans="1:14" x14ac:dyDescent="0.2"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 customHeight="1" x14ac:dyDescent="0.25">
      <c r="A44" s="10" t="s">
        <v>1114</v>
      </c>
      <c r="B44" s="9"/>
      <c r="C44" s="9"/>
      <c r="D44" s="9"/>
      <c r="E44" s="749" t="s">
        <v>1118</v>
      </c>
      <c r="F44" s="749"/>
      <c r="G44" s="749"/>
      <c r="H44" s="749"/>
      <c r="J44" s="749" t="s">
        <v>1116</v>
      </c>
      <c r="K44" s="749"/>
      <c r="L44" s="749"/>
      <c r="M44" s="749"/>
      <c r="N44" s="749"/>
    </row>
    <row r="45" spans="1:14" ht="15.75" customHeight="1" x14ac:dyDescent="0.2">
      <c r="A45" s="411"/>
      <c r="B45" s="411"/>
      <c r="C45" s="411"/>
      <c r="D45" s="411"/>
      <c r="E45" s="748" t="s">
        <v>1115</v>
      </c>
      <c r="F45" s="748"/>
      <c r="G45" s="748"/>
      <c r="H45" s="748"/>
      <c r="I45" s="411"/>
      <c r="J45" s="832" t="s">
        <v>1115</v>
      </c>
      <c r="K45" s="832"/>
      <c r="L45" s="832"/>
      <c r="M45" s="832"/>
      <c r="N45" s="832"/>
    </row>
    <row r="46" spans="1:14" ht="15.75" customHeight="1" x14ac:dyDescent="0.25">
      <c r="A46" s="411" t="s">
        <v>974</v>
      </c>
      <c r="B46" s="411"/>
      <c r="C46" s="411"/>
      <c r="D46" s="411"/>
      <c r="E46" s="748" t="s">
        <v>1119</v>
      </c>
      <c r="F46" s="748"/>
      <c r="G46" s="748"/>
      <c r="H46" s="748"/>
      <c r="I46" s="411"/>
      <c r="J46" s="9"/>
      <c r="K46" s="9"/>
      <c r="L46" s="9"/>
      <c r="M46" s="9"/>
      <c r="N46" s="9"/>
    </row>
    <row r="47" spans="1:14" ht="15.75" x14ac:dyDescent="0.25">
      <c r="J47" s="9"/>
      <c r="K47" s="9"/>
      <c r="L47" s="9"/>
      <c r="M47" s="9"/>
      <c r="N47" s="9"/>
    </row>
    <row r="48" spans="1:14" x14ac:dyDescent="0.2">
      <c r="A48" s="827"/>
      <c r="B48" s="827"/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  <c r="N48" s="827"/>
    </row>
  </sheetData>
  <mergeCells count="19">
    <mergeCell ref="D1:J1"/>
    <mergeCell ref="A2:N2"/>
    <mergeCell ref="A3:N3"/>
    <mergeCell ref="A5:N5"/>
    <mergeCell ref="L7:N7"/>
    <mergeCell ref="A48:N48"/>
    <mergeCell ref="M8:M9"/>
    <mergeCell ref="N8:N9"/>
    <mergeCell ref="A8:A9"/>
    <mergeCell ref="B8:B9"/>
    <mergeCell ref="C8:G8"/>
    <mergeCell ref="H8:L8"/>
    <mergeCell ref="A35:B35"/>
    <mergeCell ref="N11:N35"/>
    <mergeCell ref="J44:N44"/>
    <mergeCell ref="J45:N45"/>
    <mergeCell ref="E44:H44"/>
    <mergeCell ref="E45:H45"/>
    <mergeCell ref="E46:H4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63</vt:i4>
      </vt:variant>
    </vt:vector>
  </HeadingPairs>
  <TitlesOfParts>
    <vt:vector size="134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 Drinking Water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NGO Name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AT29_K_D</vt:lpstr>
      <vt:lpstr>AT-30_Coook-cum-Helper</vt:lpstr>
      <vt:lpstr>AT_31_Budget_provision </vt:lpstr>
      <vt:lpstr>AT32_Drought Pry Util</vt:lpstr>
      <vt:lpstr>AT-32A Drought UPry Util</vt:lpstr>
      <vt:lpstr>Separate MME Plan</vt:lpstr>
      <vt:lpstr>Sheet2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 Drinking Water'!Print_Area</vt:lpstr>
      <vt:lpstr>AT10_MME!Print_Area</vt:lpstr>
      <vt:lpstr>AT10A_!Print_Area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'AT-24'!Print_Area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AT29_K_D!Print_Area</vt:lpstr>
      <vt:lpstr>'AT-2-S1 BUDGET'!Print_Area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'AT-4B'!Print_Area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'First-Page'!Print_Area</vt:lpstr>
      <vt:lpstr>'Mode of cooking'!Print_Area</vt:lpstr>
      <vt:lpstr>'Separate MME Plan'!Print_Area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2018-05-16T06:59:22Z</cp:lastPrinted>
  <dcterms:created xsi:type="dcterms:W3CDTF">1996-10-14T23:33:28Z</dcterms:created>
  <dcterms:modified xsi:type="dcterms:W3CDTF">2018-06-27T07:37:34Z</dcterms:modified>
</cp:coreProperties>
</file>